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ba\Desktop\"/>
    </mc:Choice>
  </mc:AlternateContent>
  <xr:revisionPtr revIDLastSave="0" documentId="13_ncr:1_{203CE249-ADE3-4DFA-A637-F4A372465463}" xr6:coauthVersionLast="45" xr6:coauthVersionMax="45" xr10:uidLastSave="{00000000-0000-0000-0000-000000000000}"/>
  <bookViews>
    <workbookView xWindow="-108" yWindow="-108" windowWidth="23256" windowHeight="12720" tabRatio="674" firstSheet="1" activeTab="5" xr2:uid="{960F8570-6979-4647-87FE-66950DA5E75B}"/>
  </bookViews>
  <sheets>
    <sheet name="Nájem Praha Centrum" sheetId="1" r:id="rId1"/>
    <sheet name="Hypotéka Praha Centrum" sheetId="2" r:id="rId2"/>
    <sheet name="Nájem Praha Mimo Centrum" sheetId="3" r:id="rId3"/>
    <sheet name="Hypotéka Praha Mimo Centrum" sheetId="4" r:id="rId4"/>
    <sheet name="Nájem Pardubice" sheetId="6" r:id="rId5"/>
    <sheet name="Hypotéka Pardubice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7" l="1"/>
  <c r="E33" i="7" s="1"/>
  <c r="B32" i="7"/>
  <c r="E32" i="7" s="1"/>
  <c r="B31" i="7"/>
  <c r="E31" i="7" s="1"/>
  <c r="B30" i="7"/>
  <c r="E30" i="7" s="1"/>
  <c r="B29" i="7"/>
  <c r="E29" i="7" s="1"/>
  <c r="B28" i="7"/>
  <c r="E28" i="7" s="1"/>
  <c r="B27" i="7"/>
  <c r="E27" i="7" s="1"/>
  <c r="B26" i="7"/>
  <c r="E26" i="7" s="1"/>
  <c r="B25" i="7"/>
  <c r="E25" i="7" s="1"/>
  <c r="B24" i="7"/>
  <c r="E24" i="7" s="1"/>
  <c r="B23" i="7"/>
  <c r="E23" i="7" s="1"/>
  <c r="B22" i="7"/>
  <c r="E22" i="7" s="1"/>
  <c r="B21" i="7"/>
  <c r="E21" i="7" s="1"/>
  <c r="B20" i="7"/>
  <c r="E20" i="7" s="1"/>
  <c r="B19" i="7"/>
  <c r="E19" i="7" s="1"/>
  <c r="B18" i="7"/>
  <c r="E18" i="7" s="1"/>
  <c r="B17" i="7"/>
  <c r="E17" i="7" s="1"/>
  <c r="B16" i="7"/>
  <c r="E16" i="7" s="1"/>
  <c r="B15" i="7"/>
  <c r="E15" i="7" s="1"/>
  <c r="B14" i="7"/>
  <c r="E14" i="7" s="1"/>
  <c r="B13" i="7"/>
  <c r="E13" i="7" s="1"/>
  <c r="B12" i="7"/>
  <c r="E12" i="7" s="1"/>
  <c r="B11" i="7"/>
  <c r="E11" i="7" s="1"/>
  <c r="B10" i="7"/>
  <c r="E10" i="7" s="1"/>
  <c r="B9" i="7"/>
  <c r="E9" i="7" s="1"/>
  <c r="B8" i="7"/>
  <c r="E8" i="7" s="1"/>
  <c r="B7" i="7"/>
  <c r="E7" i="7" s="1"/>
  <c r="B6" i="7"/>
  <c r="E6" i="7" s="1"/>
  <c r="L5" i="7"/>
  <c r="K5" i="7"/>
  <c r="B5" i="7"/>
  <c r="E5" i="7" s="1"/>
  <c r="C4" i="7"/>
  <c r="D4" i="7" s="1"/>
  <c r="C5" i="7" s="1"/>
  <c r="D5" i="7" s="1"/>
  <c r="C6" i="7" s="1"/>
  <c r="D6" i="7" s="1"/>
  <c r="C7" i="7" s="1"/>
  <c r="D7" i="7" s="1"/>
  <c r="C8" i="7" s="1"/>
  <c r="D8" i="7" s="1"/>
  <c r="C9" i="7" s="1"/>
  <c r="D9" i="7" s="1"/>
  <c r="C10" i="7" s="1"/>
  <c r="D10" i="7" s="1"/>
  <c r="C11" i="7" s="1"/>
  <c r="D11" i="7" s="1"/>
  <c r="C12" i="7" s="1"/>
  <c r="D12" i="7" s="1"/>
  <c r="C13" i="7" s="1"/>
  <c r="D13" i="7" s="1"/>
  <c r="C14" i="7" s="1"/>
  <c r="D14" i="7" s="1"/>
  <c r="C15" i="7" s="1"/>
  <c r="D15" i="7" s="1"/>
  <c r="C16" i="7" s="1"/>
  <c r="D16" i="7" s="1"/>
  <c r="C17" i="7" s="1"/>
  <c r="D17" i="7" s="1"/>
  <c r="C18" i="7" s="1"/>
  <c r="D18" i="7" s="1"/>
  <c r="C19" i="7" s="1"/>
  <c r="D19" i="7" s="1"/>
  <c r="C20" i="7" s="1"/>
  <c r="D20" i="7" s="1"/>
  <c r="C21" i="7" s="1"/>
  <c r="D21" i="7" s="1"/>
  <c r="C22" i="7" s="1"/>
  <c r="D22" i="7" s="1"/>
  <c r="C23" i="7" s="1"/>
  <c r="D23" i="7" s="1"/>
  <c r="C24" i="7" s="1"/>
  <c r="D24" i="7" s="1"/>
  <c r="C25" i="7" s="1"/>
  <c r="D25" i="7" s="1"/>
  <c r="C26" i="7" s="1"/>
  <c r="D26" i="7" s="1"/>
  <c r="C27" i="7" s="1"/>
  <c r="D27" i="7" s="1"/>
  <c r="C28" i="7" s="1"/>
  <c r="D28" i="7" s="1"/>
  <c r="C29" i="7" s="1"/>
  <c r="D29" i="7" s="1"/>
  <c r="C30" i="7" s="1"/>
  <c r="D30" i="7" s="1"/>
  <c r="C31" i="7" s="1"/>
  <c r="D31" i="7" s="1"/>
  <c r="C32" i="7" s="1"/>
  <c r="D32" i="7" s="1"/>
  <c r="C33" i="7" s="1"/>
  <c r="D33" i="7" s="1"/>
  <c r="B4" i="7"/>
  <c r="E4" i="7" s="1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I3" i="6"/>
  <c r="I4" i="6" s="1"/>
  <c r="I5" i="6" s="1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C3" i="6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B3" i="6"/>
  <c r="C5" i="4"/>
  <c r="C4" i="4"/>
  <c r="B33" i="4"/>
  <c r="E33" i="4" s="1"/>
  <c r="B32" i="4"/>
  <c r="E32" i="4" s="1"/>
  <c r="B31" i="4"/>
  <c r="E31" i="4" s="1"/>
  <c r="B30" i="4"/>
  <c r="E30" i="4" s="1"/>
  <c r="B29" i="4"/>
  <c r="E29" i="4" s="1"/>
  <c r="B28" i="4"/>
  <c r="E28" i="4" s="1"/>
  <c r="B27" i="4"/>
  <c r="E27" i="4" s="1"/>
  <c r="B26" i="4"/>
  <c r="E26" i="4" s="1"/>
  <c r="B25" i="4"/>
  <c r="E25" i="4" s="1"/>
  <c r="B24" i="4"/>
  <c r="E24" i="4" s="1"/>
  <c r="B23" i="4"/>
  <c r="E23" i="4" s="1"/>
  <c r="B22" i="4"/>
  <c r="E22" i="4" s="1"/>
  <c r="B21" i="4"/>
  <c r="E21" i="4" s="1"/>
  <c r="B20" i="4"/>
  <c r="E20" i="4" s="1"/>
  <c r="B19" i="4"/>
  <c r="E19" i="4" s="1"/>
  <c r="B18" i="4"/>
  <c r="E18" i="4" s="1"/>
  <c r="B17" i="4"/>
  <c r="E17" i="4" s="1"/>
  <c r="B16" i="4"/>
  <c r="E16" i="4" s="1"/>
  <c r="B15" i="4"/>
  <c r="E15" i="4" s="1"/>
  <c r="B14" i="4"/>
  <c r="E14" i="4" s="1"/>
  <c r="B13" i="4"/>
  <c r="E13" i="4" s="1"/>
  <c r="B12" i="4"/>
  <c r="E12" i="4" s="1"/>
  <c r="B11" i="4"/>
  <c r="E11" i="4" s="1"/>
  <c r="B10" i="4"/>
  <c r="E10" i="4" s="1"/>
  <c r="B9" i="4"/>
  <c r="E9" i="4" s="1"/>
  <c r="B8" i="4"/>
  <c r="E8" i="4" s="1"/>
  <c r="B7" i="4"/>
  <c r="E7" i="4" s="1"/>
  <c r="B6" i="4"/>
  <c r="E6" i="4" s="1"/>
  <c r="L5" i="4"/>
  <c r="K5" i="4"/>
  <c r="E5" i="4"/>
  <c r="B5" i="4"/>
  <c r="B4" i="4"/>
  <c r="D4" i="4" s="1"/>
  <c r="L2" i="4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I4" i="3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B4" i="3"/>
  <c r="I3" i="3"/>
  <c r="B3" i="3"/>
  <c r="B33" i="3" s="1"/>
  <c r="B4" i="2"/>
  <c r="E4" i="4" l="1"/>
  <c r="D5" i="4"/>
  <c r="C6" i="4" s="1"/>
  <c r="D6" i="4" s="1"/>
  <c r="C7" i="4" s="1"/>
  <c r="D7" i="4" s="1"/>
  <c r="C8" i="4" s="1"/>
  <c r="D8" i="4" s="1"/>
  <c r="C9" i="4" s="1"/>
  <c r="D9" i="4" s="1"/>
  <c r="C10" i="4" s="1"/>
  <c r="D10" i="4" s="1"/>
  <c r="C11" i="4" s="1"/>
  <c r="D11" i="4" s="1"/>
  <c r="C12" i="4" s="1"/>
  <c r="D12" i="4" s="1"/>
  <c r="C13" i="4" s="1"/>
  <c r="D13" i="4" s="1"/>
  <c r="C14" i="4" s="1"/>
  <c r="D14" i="4" s="1"/>
  <c r="C15" i="4" s="1"/>
  <c r="D15" i="4" s="1"/>
  <c r="C16" i="4" s="1"/>
  <c r="D16" i="4" s="1"/>
  <c r="C17" i="4" s="1"/>
  <c r="D17" i="4" s="1"/>
  <c r="C18" i="4" s="1"/>
  <c r="D18" i="4" s="1"/>
  <c r="C19" i="4" s="1"/>
  <c r="D19" i="4" s="1"/>
  <c r="C20" i="4" s="1"/>
  <c r="D20" i="4" s="1"/>
  <c r="C21" i="4" s="1"/>
  <c r="D21" i="4" s="1"/>
  <c r="C22" i="4" s="1"/>
  <c r="D22" i="4" s="1"/>
  <c r="C23" i="4" s="1"/>
  <c r="D23" i="4" s="1"/>
  <c r="C24" i="4" s="1"/>
  <c r="D24" i="4" s="1"/>
  <c r="C25" i="4" s="1"/>
  <c r="D25" i="4" s="1"/>
  <c r="C26" i="4" s="1"/>
  <c r="D26" i="4" s="1"/>
  <c r="C27" i="4" s="1"/>
  <c r="D27" i="4" s="1"/>
  <c r="C28" i="4" s="1"/>
  <c r="D28" i="4" s="1"/>
  <c r="C29" i="4" s="1"/>
  <c r="D29" i="4" s="1"/>
  <c r="C30" i="4" s="1"/>
  <c r="D30" i="4" s="1"/>
  <c r="C31" i="4" s="1"/>
  <c r="D31" i="4" s="1"/>
  <c r="C32" i="4" s="1"/>
  <c r="D32" i="4" s="1"/>
  <c r="C33" i="4" s="1"/>
  <c r="D33" i="4" s="1"/>
  <c r="B33" i="6"/>
  <c r="C3" i="3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4" i="1"/>
  <c r="C3" i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5" i="1"/>
  <c r="I4" i="1"/>
  <c r="I3" i="1"/>
  <c r="L5" i="2"/>
  <c r="K5" i="2"/>
  <c r="L2" i="2"/>
  <c r="B33" i="2"/>
  <c r="E33" i="2" s="1"/>
  <c r="B32" i="2"/>
  <c r="E32" i="2" s="1"/>
  <c r="B31" i="2"/>
  <c r="E31" i="2" s="1"/>
  <c r="B30" i="2"/>
  <c r="E30" i="2" s="1"/>
  <c r="B29" i="2"/>
  <c r="E29" i="2" s="1"/>
  <c r="B28" i="2"/>
  <c r="E28" i="2" s="1"/>
  <c r="B27" i="2"/>
  <c r="E27" i="2" s="1"/>
  <c r="B26" i="2"/>
  <c r="E26" i="2" s="1"/>
  <c r="B25" i="2"/>
  <c r="E25" i="2" s="1"/>
  <c r="B24" i="2"/>
  <c r="E24" i="2" s="1"/>
  <c r="B23" i="2"/>
  <c r="E23" i="2" s="1"/>
  <c r="B22" i="2"/>
  <c r="E22" i="2" s="1"/>
  <c r="B21" i="2"/>
  <c r="E21" i="2" s="1"/>
  <c r="B20" i="2"/>
  <c r="E20" i="2" s="1"/>
  <c r="B19" i="2"/>
  <c r="E19" i="2" s="1"/>
  <c r="B18" i="2"/>
  <c r="E18" i="2" s="1"/>
  <c r="B17" i="2"/>
  <c r="E17" i="2" s="1"/>
  <c r="B16" i="2"/>
  <c r="E16" i="2" s="1"/>
  <c r="B15" i="2"/>
  <c r="E15" i="2" s="1"/>
  <c r="B14" i="2"/>
  <c r="E14" i="2" s="1"/>
  <c r="B13" i="2"/>
  <c r="E13" i="2" s="1"/>
  <c r="B12" i="2"/>
  <c r="E12" i="2" s="1"/>
  <c r="B11" i="2"/>
  <c r="E11" i="2" s="1"/>
  <c r="B10" i="2"/>
  <c r="E10" i="2" s="1"/>
  <c r="B9" i="2"/>
  <c r="E9" i="2" s="1"/>
  <c r="B8" i="2"/>
  <c r="E8" i="2" s="1"/>
  <c r="B7" i="2"/>
  <c r="E7" i="2" s="1"/>
  <c r="B6" i="2"/>
  <c r="E6" i="2" s="1"/>
  <c r="B5" i="2"/>
  <c r="E5" i="2" s="1"/>
  <c r="C4" i="2"/>
  <c r="D4" i="2" s="1"/>
  <c r="C5" i="2" s="1"/>
  <c r="D5" i="2" s="1"/>
  <c r="C6" i="2" s="1"/>
  <c r="D6" i="2" s="1"/>
  <c r="C7" i="2" s="1"/>
  <c r="D7" i="2" s="1"/>
  <c r="C8" i="2" s="1"/>
  <c r="D8" i="2" s="1"/>
  <c r="C9" i="2" s="1"/>
  <c r="D9" i="2" s="1"/>
  <c r="C10" i="2" s="1"/>
  <c r="D10" i="2" s="1"/>
  <c r="C11" i="2" s="1"/>
  <c r="D11" i="2" s="1"/>
  <c r="C12" i="2" s="1"/>
  <c r="D12" i="2" s="1"/>
  <c r="C13" i="2" s="1"/>
  <c r="D13" i="2" s="1"/>
  <c r="C14" i="2" s="1"/>
  <c r="D14" i="2" s="1"/>
  <c r="C15" i="2" s="1"/>
  <c r="D15" i="2" s="1"/>
  <c r="C16" i="2" s="1"/>
  <c r="D16" i="2" s="1"/>
  <c r="C17" i="2" s="1"/>
  <c r="D17" i="2" s="1"/>
  <c r="C18" i="2" s="1"/>
  <c r="D18" i="2" s="1"/>
  <c r="C19" i="2" s="1"/>
  <c r="D19" i="2" s="1"/>
  <c r="C20" i="2" s="1"/>
  <c r="D20" i="2" s="1"/>
  <c r="C21" i="2" s="1"/>
  <c r="D21" i="2" s="1"/>
  <c r="C22" i="2" s="1"/>
  <c r="D22" i="2" s="1"/>
  <c r="C23" i="2" s="1"/>
  <c r="D23" i="2" s="1"/>
  <c r="C24" i="2" s="1"/>
  <c r="D24" i="2" s="1"/>
  <c r="C25" i="2" s="1"/>
  <c r="D25" i="2" s="1"/>
  <c r="C26" i="2" s="1"/>
  <c r="D26" i="2" s="1"/>
  <c r="C27" i="2" s="1"/>
  <c r="D27" i="2" s="1"/>
  <c r="C28" i="2" s="1"/>
  <c r="D28" i="2" s="1"/>
  <c r="C29" i="2" s="1"/>
  <c r="D29" i="2" s="1"/>
  <c r="C30" i="2" s="1"/>
  <c r="D30" i="2" s="1"/>
  <c r="C31" i="2" s="1"/>
  <c r="D31" i="2" s="1"/>
  <c r="C32" i="2" s="1"/>
  <c r="D32" i="2" s="1"/>
  <c r="C33" i="2" s="1"/>
  <c r="D33" i="2" s="1"/>
  <c r="E4" i="2"/>
  <c r="B29" i="1" l="1"/>
  <c r="B30" i="1"/>
  <c r="B31" i="1"/>
  <c r="B32" i="1"/>
  <c r="B28" i="1"/>
  <c r="B24" i="1"/>
  <c r="B25" i="1"/>
  <c r="B26" i="1"/>
  <c r="B27" i="1"/>
  <c r="B23" i="1"/>
  <c r="B19" i="1"/>
  <c r="B20" i="1"/>
  <c r="B21" i="1"/>
  <c r="B22" i="1"/>
  <c r="B18" i="1"/>
  <c r="B17" i="1"/>
  <c r="B14" i="1"/>
  <c r="B15" i="1"/>
  <c r="B16" i="1"/>
  <c r="B13" i="1"/>
  <c r="B8" i="1"/>
  <c r="B9" i="1"/>
  <c r="B10" i="1"/>
  <c r="B11" i="1"/>
  <c r="B12" i="1"/>
  <c r="B7" i="1"/>
  <c r="B4" i="1"/>
  <c r="B5" i="1"/>
  <c r="B6" i="1"/>
  <c r="B3" i="1"/>
  <c r="B33" i="1" s="1"/>
</calcChain>
</file>

<file path=xl/sharedStrings.xml><?xml version="1.0" encoding="utf-8"?>
<sst xmlns="http://schemas.openxmlformats.org/spreadsheetml/2006/main" count="88" uniqueCount="26">
  <si>
    <t>Rok</t>
  </si>
  <si>
    <t>Částka celkem</t>
  </si>
  <si>
    <t>Bydlení v pronájmu</t>
  </si>
  <si>
    <t>Zdražení každých 5 let %</t>
  </si>
  <si>
    <t>Částka celkem za rok</t>
  </si>
  <si>
    <t>Součet</t>
  </si>
  <si>
    <t>Počáteční nájem</t>
  </si>
  <si>
    <t>Vlastní vklad</t>
  </si>
  <si>
    <t>Půjčky</t>
  </si>
  <si>
    <t>Roční úrok [%]</t>
  </si>
  <si>
    <t>Půjčená částka</t>
  </si>
  <si>
    <t>Minimální měsíční splátka</t>
  </si>
  <si>
    <t>Půjčka na domov (hypotéka)</t>
  </si>
  <si>
    <t>Zaplaceno za rok</t>
  </si>
  <si>
    <t>Úrok</t>
  </si>
  <si>
    <t>Zbývá k zaplacení (úrok + zbývající čáska)</t>
  </si>
  <si>
    <t>Celkem zaplaceno</t>
  </si>
  <si>
    <t>Investice</t>
  </si>
  <si>
    <t>Cena nemovitosti</t>
  </si>
  <si>
    <t>Amortizace roční</t>
  </si>
  <si>
    <t>Amortizace měsíční</t>
  </si>
  <si>
    <t>Doba splácení bez vlivu úroku [v měsících]</t>
  </si>
  <si>
    <t>Počáteční investice</t>
  </si>
  <si>
    <t>Zaplacená částka</t>
  </si>
  <si>
    <t>Návratnost</t>
  </si>
  <si>
    <t>Protnutí s nájmem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</si>
</sst>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\ _€"/>
    <numFmt numFmtId="166" formatCode="#,##0.00\ _€;[Red]\-#,##0.00\ _€"/>
    <numFmt numFmtId="167" formatCode="#,##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5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538D7-756D-4389-907F-FFA85DB24E31}">
  <dimension ref="A1:L33"/>
  <sheetViews>
    <sheetView topLeftCell="A9" workbookViewId="0">
      <selection activeCell="C32" sqref="C32"/>
    </sheetView>
  </sheetViews>
  <sheetFormatPr defaultRowHeight="14.4" x14ac:dyDescent="0.3"/>
  <cols>
    <col min="2" max="2" width="18.21875" bestFit="1" customWidth="1"/>
    <col min="3" max="3" width="15" bestFit="1" customWidth="1"/>
    <col min="4" max="4" width="14.5546875" bestFit="1" customWidth="1"/>
    <col min="5" max="5" width="20.77734375" bestFit="1" customWidth="1"/>
    <col min="8" max="8" width="16.5546875" bestFit="1" customWidth="1"/>
    <col min="9" max="9" width="12.6640625" bestFit="1" customWidth="1"/>
    <col min="10" max="10" width="22.21875" bestFit="1" customWidth="1"/>
    <col min="11" max="11" width="16.6640625" bestFit="1" customWidth="1"/>
    <col min="12" max="12" width="12.109375" bestFit="1" customWidth="1"/>
  </cols>
  <sheetData>
    <row r="1" spans="1:12" x14ac:dyDescent="0.3">
      <c r="A1" t="s">
        <v>2</v>
      </c>
      <c r="H1" t="s">
        <v>17</v>
      </c>
    </row>
    <row r="2" spans="1:12" x14ac:dyDescent="0.3">
      <c r="A2" t="s">
        <v>0</v>
      </c>
      <c r="B2" t="s">
        <v>4</v>
      </c>
      <c r="C2" t="s">
        <v>23</v>
      </c>
      <c r="D2" t="s">
        <v>6</v>
      </c>
      <c r="E2" t="s">
        <v>3</v>
      </c>
      <c r="H2" t="s">
        <v>0</v>
      </c>
      <c r="I2" t="s">
        <v>1</v>
      </c>
      <c r="K2" t="s">
        <v>22</v>
      </c>
      <c r="L2" t="s">
        <v>24</v>
      </c>
    </row>
    <row r="3" spans="1:12" x14ac:dyDescent="0.3">
      <c r="A3">
        <v>1</v>
      </c>
      <c r="B3" s="1">
        <f>$D$3*12</f>
        <v>300000</v>
      </c>
      <c r="C3" s="1">
        <f>B3</f>
        <v>300000</v>
      </c>
      <c r="D3" s="5">
        <v>25000</v>
      </c>
      <c r="E3">
        <v>10</v>
      </c>
      <c r="H3">
        <v>1</v>
      </c>
      <c r="I3" s="5">
        <f>K3*(1+$L$3/100)</f>
        <v>1070000</v>
      </c>
      <c r="K3" s="5">
        <v>1000000</v>
      </c>
      <c r="L3">
        <v>7</v>
      </c>
    </row>
    <row r="4" spans="1:12" x14ac:dyDescent="0.3">
      <c r="A4">
        <v>2</v>
      </c>
      <c r="B4" s="1">
        <f t="shared" ref="B4:B6" si="0">$D$3*12</f>
        <v>300000</v>
      </c>
      <c r="C4" s="1">
        <f>C3+B4</f>
        <v>600000</v>
      </c>
      <c r="H4">
        <v>2</v>
      </c>
      <c r="I4" s="5">
        <f>I3*(1+$L$3/100)</f>
        <v>1144900</v>
      </c>
    </row>
    <row r="5" spans="1:12" x14ac:dyDescent="0.3">
      <c r="A5">
        <v>3</v>
      </c>
      <c r="B5" s="1">
        <f t="shared" si="0"/>
        <v>300000</v>
      </c>
      <c r="C5" s="1">
        <f t="shared" ref="C5:C32" si="1">C4+B5</f>
        <v>900000</v>
      </c>
      <c r="H5">
        <v>3</v>
      </c>
      <c r="I5" s="5">
        <f>I4*(1+$L$3/100)</f>
        <v>1225043</v>
      </c>
    </row>
    <row r="6" spans="1:12" x14ac:dyDescent="0.3">
      <c r="A6">
        <v>4</v>
      </c>
      <c r="B6" s="1">
        <f t="shared" si="0"/>
        <v>300000</v>
      </c>
      <c r="C6" s="1">
        <f t="shared" si="1"/>
        <v>1200000</v>
      </c>
      <c r="H6">
        <v>4</v>
      </c>
      <c r="I6" s="5">
        <f t="shared" ref="I6:I32" si="2">I5*(1+$L$3/100)</f>
        <v>1310796.01</v>
      </c>
    </row>
    <row r="7" spans="1:12" x14ac:dyDescent="0.3">
      <c r="A7">
        <v>5</v>
      </c>
      <c r="B7" s="1">
        <f>($D$3)*(1+$E$3/100)*12</f>
        <v>330000.00000000006</v>
      </c>
      <c r="C7" s="1">
        <f t="shared" si="1"/>
        <v>1530000</v>
      </c>
      <c r="H7">
        <v>5</v>
      </c>
      <c r="I7" s="5">
        <f t="shared" si="2"/>
        <v>1402551.7307000002</v>
      </c>
    </row>
    <row r="8" spans="1:12" x14ac:dyDescent="0.3">
      <c r="A8">
        <v>6</v>
      </c>
      <c r="B8" s="1">
        <f t="shared" ref="B8:B12" si="3">($D$3)*(1+$E$3/100)*12</f>
        <v>330000.00000000006</v>
      </c>
      <c r="C8" s="1">
        <f t="shared" si="1"/>
        <v>1860000</v>
      </c>
      <c r="H8">
        <v>6</v>
      </c>
      <c r="I8" s="5">
        <f t="shared" si="2"/>
        <v>1500730.3518490002</v>
      </c>
    </row>
    <row r="9" spans="1:12" x14ac:dyDescent="0.3">
      <c r="A9">
        <v>7</v>
      </c>
      <c r="B9" s="1">
        <f t="shared" si="3"/>
        <v>330000.00000000006</v>
      </c>
      <c r="C9" s="1">
        <f t="shared" si="1"/>
        <v>2190000</v>
      </c>
      <c r="H9">
        <v>7</v>
      </c>
      <c r="I9" s="5">
        <f t="shared" si="2"/>
        <v>1605781.4764784302</v>
      </c>
    </row>
    <row r="10" spans="1:12" x14ac:dyDescent="0.3">
      <c r="A10">
        <v>8</v>
      </c>
      <c r="B10" s="1">
        <f t="shared" si="3"/>
        <v>330000.00000000006</v>
      </c>
      <c r="C10" s="1">
        <f t="shared" si="1"/>
        <v>2520000</v>
      </c>
      <c r="H10">
        <v>8</v>
      </c>
      <c r="I10" s="5">
        <f t="shared" si="2"/>
        <v>1718186.1798319204</v>
      </c>
    </row>
    <row r="11" spans="1:12" x14ac:dyDescent="0.3">
      <c r="A11">
        <v>9</v>
      </c>
      <c r="B11" s="1">
        <f t="shared" si="3"/>
        <v>330000.00000000006</v>
      </c>
      <c r="C11" s="1">
        <f t="shared" si="1"/>
        <v>2850000</v>
      </c>
      <c r="H11">
        <v>9</v>
      </c>
      <c r="I11" s="5">
        <f t="shared" si="2"/>
        <v>1838459.2124201551</v>
      </c>
    </row>
    <row r="12" spans="1:12" x14ac:dyDescent="0.3">
      <c r="A12">
        <v>10</v>
      </c>
      <c r="B12" s="1">
        <f t="shared" si="3"/>
        <v>330000.00000000006</v>
      </c>
      <c r="C12" s="1">
        <f t="shared" si="1"/>
        <v>3180000</v>
      </c>
      <c r="H12">
        <v>10</v>
      </c>
      <c r="I12" s="5">
        <f t="shared" si="2"/>
        <v>1967151.357289566</v>
      </c>
    </row>
    <row r="13" spans="1:12" x14ac:dyDescent="0.3">
      <c r="A13">
        <v>11</v>
      </c>
      <c r="B13" s="1">
        <f>($D$3)*(1+2*$E$3/100)*12</f>
        <v>360000</v>
      </c>
      <c r="C13" s="1">
        <f t="shared" si="1"/>
        <v>3540000</v>
      </c>
      <c r="H13">
        <v>11</v>
      </c>
      <c r="I13" s="5">
        <f t="shared" si="2"/>
        <v>2104851.9522998356</v>
      </c>
    </row>
    <row r="14" spans="1:12" x14ac:dyDescent="0.3">
      <c r="A14">
        <v>12</v>
      </c>
      <c r="B14" s="1">
        <f t="shared" ref="B14:B17" si="4">($D$3)*(1+2*$E$3/100)*12</f>
        <v>360000</v>
      </c>
      <c r="C14" s="1">
        <f t="shared" si="1"/>
        <v>3900000</v>
      </c>
      <c r="H14">
        <v>12</v>
      </c>
      <c r="I14" s="5">
        <f t="shared" si="2"/>
        <v>2252191.5889608241</v>
      </c>
    </row>
    <row r="15" spans="1:12" x14ac:dyDescent="0.3">
      <c r="A15">
        <v>13</v>
      </c>
      <c r="B15" s="1">
        <f t="shared" si="4"/>
        <v>360000</v>
      </c>
      <c r="C15" s="1">
        <f t="shared" si="1"/>
        <v>4260000</v>
      </c>
      <c r="H15">
        <v>13</v>
      </c>
      <c r="I15" s="5">
        <f t="shared" si="2"/>
        <v>2409845.000188082</v>
      </c>
    </row>
    <row r="16" spans="1:12" x14ac:dyDescent="0.3">
      <c r="A16">
        <v>14</v>
      </c>
      <c r="B16" s="1">
        <f t="shared" si="4"/>
        <v>360000</v>
      </c>
      <c r="C16" s="1">
        <f t="shared" si="1"/>
        <v>4620000</v>
      </c>
      <c r="H16">
        <v>14</v>
      </c>
      <c r="I16" s="5">
        <f t="shared" si="2"/>
        <v>2578534.150201248</v>
      </c>
    </row>
    <row r="17" spans="1:9" x14ac:dyDescent="0.3">
      <c r="A17">
        <v>15</v>
      </c>
      <c r="B17" s="1">
        <f t="shared" si="4"/>
        <v>360000</v>
      </c>
      <c r="C17" s="1">
        <f t="shared" si="1"/>
        <v>4980000</v>
      </c>
      <c r="H17">
        <v>15</v>
      </c>
      <c r="I17" s="5">
        <f t="shared" si="2"/>
        <v>2759031.5407153354</v>
      </c>
    </row>
    <row r="18" spans="1:9" x14ac:dyDescent="0.3">
      <c r="A18">
        <v>16</v>
      </c>
      <c r="B18" s="1">
        <f>($D$3)*(1+3*$E$3/100)*12</f>
        <v>390000</v>
      </c>
      <c r="C18" s="1">
        <f t="shared" si="1"/>
        <v>5370000</v>
      </c>
      <c r="H18">
        <v>16</v>
      </c>
      <c r="I18" s="5">
        <f t="shared" si="2"/>
        <v>2952163.7485654089</v>
      </c>
    </row>
    <row r="19" spans="1:9" x14ac:dyDescent="0.3">
      <c r="A19">
        <v>17</v>
      </c>
      <c r="B19" s="1">
        <f t="shared" ref="B19:B22" si="5">($D$3)*(1+3*$E$3/100)*12</f>
        <v>390000</v>
      </c>
      <c r="C19" s="1">
        <f t="shared" si="1"/>
        <v>5760000</v>
      </c>
      <c r="H19">
        <v>17</v>
      </c>
      <c r="I19" s="5">
        <f t="shared" si="2"/>
        <v>3158815.2109649875</v>
      </c>
    </row>
    <row r="20" spans="1:9" x14ac:dyDescent="0.3">
      <c r="A20">
        <v>18</v>
      </c>
      <c r="B20" s="1">
        <f t="shared" si="5"/>
        <v>390000</v>
      </c>
      <c r="C20" s="1">
        <f t="shared" si="1"/>
        <v>6150000</v>
      </c>
      <c r="H20">
        <v>18</v>
      </c>
      <c r="I20" s="5">
        <f t="shared" si="2"/>
        <v>3379932.2757325368</v>
      </c>
    </row>
    <row r="21" spans="1:9" x14ac:dyDescent="0.3">
      <c r="A21">
        <v>19</v>
      </c>
      <c r="B21" s="1">
        <f t="shared" si="5"/>
        <v>390000</v>
      </c>
      <c r="C21" s="1">
        <f t="shared" si="1"/>
        <v>6540000</v>
      </c>
      <c r="H21">
        <v>19</v>
      </c>
      <c r="I21" s="5">
        <f t="shared" si="2"/>
        <v>3616527.5350338146</v>
      </c>
    </row>
    <row r="22" spans="1:9" x14ac:dyDescent="0.3">
      <c r="A22">
        <v>20</v>
      </c>
      <c r="B22" s="1">
        <f t="shared" si="5"/>
        <v>390000</v>
      </c>
      <c r="C22" s="1">
        <f t="shared" si="1"/>
        <v>6930000</v>
      </c>
      <c r="H22">
        <v>20</v>
      </c>
      <c r="I22" s="5">
        <f t="shared" si="2"/>
        <v>3869684.4624861819</v>
      </c>
    </row>
    <row r="23" spans="1:9" x14ac:dyDescent="0.3">
      <c r="A23">
        <v>21</v>
      </c>
      <c r="B23" s="1">
        <f>($D$3)*(1+4*$E$3/100)*12</f>
        <v>420000</v>
      </c>
      <c r="C23" s="1">
        <f t="shared" si="1"/>
        <v>7350000</v>
      </c>
      <c r="H23">
        <v>21</v>
      </c>
      <c r="I23" s="5">
        <f t="shared" si="2"/>
        <v>4140562.374860215</v>
      </c>
    </row>
    <row r="24" spans="1:9" x14ac:dyDescent="0.3">
      <c r="A24">
        <v>22</v>
      </c>
      <c r="B24" s="1">
        <f t="shared" ref="B24:B27" si="6">($D$3)*(1+4*$E$3/100)*12</f>
        <v>420000</v>
      </c>
      <c r="C24" s="1">
        <f t="shared" si="1"/>
        <v>7770000</v>
      </c>
      <c r="H24">
        <v>22</v>
      </c>
      <c r="I24" s="5">
        <f t="shared" si="2"/>
        <v>4430401.7411004305</v>
      </c>
    </row>
    <row r="25" spans="1:9" x14ac:dyDescent="0.3">
      <c r="A25">
        <v>23</v>
      </c>
      <c r="B25" s="1">
        <f t="shared" si="6"/>
        <v>420000</v>
      </c>
      <c r="C25" s="1">
        <f t="shared" si="1"/>
        <v>8190000</v>
      </c>
      <c r="H25">
        <v>23</v>
      </c>
      <c r="I25" s="5">
        <f t="shared" si="2"/>
        <v>4740529.862977461</v>
      </c>
    </row>
    <row r="26" spans="1:9" x14ac:dyDescent="0.3">
      <c r="A26">
        <v>24</v>
      </c>
      <c r="B26" s="1">
        <f t="shared" si="6"/>
        <v>420000</v>
      </c>
      <c r="C26" s="1">
        <f t="shared" si="1"/>
        <v>8610000</v>
      </c>
      <c r="H26">
        <v>24</v>
      </c>
      <c r="I26" s="5">
        <f t="shared" si="2"/>
        <v>5072366.9533858839</v>
      </c>
    </row>
    <row r="27" spans="1:9" x14ac:dyDescent="0.3">
      <c r="A27">
        <v>25</v>
      </c>
      <c r="B27" s="1">
        <f t="shared" si="6"/>
        <v>420000</v>
      </c>
      <c r="C27" s="1">
        <f t="shared" si="1"/>
        <v>9030000</v>
      </c>
      <c r="H27">
        <v>25</v>
      </c>
      <c r="I27" s="5">
        <f t="shared" si="2"/>
        <v>5427432.6401228961</v>
      </c>
    </row>
    <row r="28" spans="1:9" x14ac:dyDescent="0.3">
      <c r="A28">
        <v>26</v>
      </c>
      <c r="B28" s="1">
        <f>($D$3)*(1+5*$E$3/100)*12</f>
        <v>450000</v>
      </c>
      <c r="C28" s="1">
        <f t="shared" si="1"/>
        <v>9480000</v>
      </c>
      <c r="H28">
        <v>26</v>
      </c>
      <c r="I28" s="5">
        <f t="shared" si="2"/>
        <v>5807352.9249314992</v>
      </c>
    </row>
    <row r="29" spans="1:9" x14ac:dyDescent="0.3">
      <c r="A29">
        <v>27</v>
      </c>
      <c r="B29" s="1">
        <f t="shared" ref="B29:B32" si="7">($D$3)*(1+5*$E$3/100)*12</f>
        <v>450000</v>
      </c>
      <c r="C29" s="1">
        <f t="shared" si="1"/>
        <v>9930000</v>
      </c>
      <c r="H29">
        <v>27</v>
      </c>
      <c r="I29" s="5">
        <f t="shared" si="2"/>
        <v>6213867.6296767043</v>
      </c>
    </row>
    <row r="30" spans="1:9" x14ac:dyDescent="0.3">
      <c r="A30">
        <v>28</v>
      </c>
      <c r="B30" s="1">
        <f t="shared" si="7"/>
        <v>450000</v>
      </c>
      <c r="C30" s="1">
        <f t="shared" si="1"/>
        <v>10380000</v>
      </c>
      <c r="H30">
        <v>28</v>
      </c>
      <c r="I30" s="5">
        <f t="shared" si="2"/>
        <v>6648838.3637540741</v>
      </c>
    </row>
    <row r="31" spans="1:9" x14ac:dyDescent="0.3">
      <c r="A31">
        <v>29</v>
      </c>
      <c r="B31" s="1">
        <f t="shared" si="7"/>
        <v>450000</v>
      </c>
      <c r="C31" s="1">
        <f t="shared" si="1"/>
        <v>10830000</v>
      </c>
      <c r="H31">
        <v>29</v>
      </c>
      <c r="I31" s="5">
        <f t="shared" si="2"/>
        <v>7114257.04921686</v>
      </c>
    </row>
    <row r="32" spans="1:9" x14ac:dyDescent="0.3">
      <c r="A32">
        <v>30</v>
      </c>
      <c r="B32" s="1">
        <f t="shared" si="7"/>
        <v>450000</v>
      </c>
      <c r="C32" s="1">
        <f t="shared" si="1"/>
        <v>11280000</v>
      </c>
      <c r="H32">
        <v>30</v>
      </c>
      <c r="I32" s="5">
        <f t="shared" si="2"/>
        <v>7612255.0426620403</v>
      </c>
    </row>
    <row r="33" spans="1:2" x14ac:dyDescent="0.3">
      <c r="A33" t="s">
        <v>5</v>
      </c>
      <c r="B33" s="1">
        <f>SUM(B3:B32)</f>
        <v>11280000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BDF77-F902-4973-9FB6-D0EF4D9B2E34}">
  <dimension ref="A1:L33"/>
  <sheetViews>
    <sheetView topLeftCell="A3" workbookViewId="0">
      <selection activeCell="E33" sqref="E33"/>
    </sheetView>
  </sheetViews>
  <sheetFormatPr defaultRowHeight="14.4" x14ac:dyDescent="0.3"/>
  <cols>
    <col min="4" max="4" width="34.5546875" bestFit="1" customWidth="1"/>
    <col min="5" max="5" width="15.77734375" bestFit="1" customWidth="1"/>
    <col min="7" max="7" width="24.21875" bestFit="1" customWidth="1"/>
    <col min="9" max="9" width="13.109375" bestFit="1" customWidth="1"/>
    <col min="10" max="10" width="22.109375" bestFit="1" customWidth="1"/>
    <col min="11" max="11" width="15.33203125" bestFit="1" customWidth="1"/>
    <col min="12" max="12" width="16.88671875" bestFit="1" customWidth="1"/>
  </cols>
  <sheetData>
    <row r="1" spans="1:12" x14ac:dyDescent="0.3">
      <c r="G1" t="s">
        <v>8</v>
      </c>
      <c r="H1" t="s">
        <v>9</v>
      </c>
      <c r="I1" t="s">
        <v>10</v>
      </c>
      <c r="J1" t="s">
        <v>11</v>
      </c>
      <c r="K1" t="s">
        <v>18</v>
      </c>
      <c r="L1" t="s">
        <v>7</v>
      </c>
    </row>
    <row r="2" spans="1:12" x14ac:dyDescent="0.3">
      <c r="A2" t="s">
        <v>12</v>
      </c>
      <c r="G2" t="s">
        <v>12</v>
      </c>
      <c r="H2">
        <v>2</v>
      </c>
      <c r="I2" s="2">
        <v>9000000</v>
      </c>
      <c r="J2" s="2">
        <v>33250</v>
      </c>
      <c r="K2" s="3">
        <v>10000000</v>
      </c>
      <c r="L2" s="3">
        <f>K2-I2</f>
        <v>1000000</v>
      </c>
    </row>
    <row r="3" spans="1:12" x14ac:dyDescent="0.3">
      <c r="A3" t="s">
        <v>0</v>
      </c>
      <c r="B3" t="s">
        <v>13</v>
      </c>
      <c r="C3" t="s">
        <v>14</v>
      </c>
      <c r="D3" t="s">
        <v>15</v>
      </c>
      <c r="E3" t="s">
        <v>16</v>
      </c>
    </row>
    <row r="4" spans="1:12" x14ac:dyDescent="0.3">
      <c r="A4">
        <v>1</v>
      </c>
      <c r="B4">
        <f>$J$2*12</f>
        <v>399000</v>
      </c>
      <c r="C4" s="3">
        <f>($I$2/100)*$H$2</f>
        <v>180000</v>
      </c>
      <c r="D4" s="3">
        <f>C4+(I2-B4)</f>
        <v>8781000</v>
      </c>
      <c r="E4" s="3">
        <f>B4*A4</f>
        <v>399000</v>
      </c>
      <c r="J4" t="s">
        <v>21</v>
      </c>
      <c r="K4" t="s">
        <v>19</v>
      </c>
      <c r="L4" t="s">
        <v>20</v>
      </c>
    </row>
    <row r="5" spans="1:12" x14ac:dyDescent="0.3">
      <c r="A5">
        <v>2</v>
      </c>
      <c r="B5">
        <f t="shared" ref="B4:B28" si="0">$J$2*12</f>
        <v>399000</v>
      </c>
      <c r="C5" s="3">
        <f>(D4/100)*$H$2</f>
        <v>175620</v>
      </c>
      <c r="D5" s="3">
        <f t="shared" ref="D5:D33" si="1">C5+(D4-B5)</f>
        <v>8557620</v>
      </c>
      <c r="E5" s="3">
        <f t="shared" ref="E5:E33" si="2">B5*A5</f>
        <v>798000</v>
      </c>
      <c r="J5">
        <v>360</v>
      </c>
      <c r="K5" s="4">
        <f>PMT(H2/100,J5/12,I2,0)</f>
        <v>-401849.30064062664</v>
      </c>
      <c r="L5" s="4">
        <f>PMT(H2/100/12,J5,I2,0)</f>
        <v>-33265.752541993847</v>
      </c>
    </row>
    <row r="6" spans="1:12" x14ac:dyDescent="0.3">
      <c r="A6">
        <v>3</v>
      </c>
      <c r="B6">
        <f t="shared" si="0"/>
        <v>399000</v>
      </c>
      <c r="C6" s="3">
        <f t="shared" ref="C6:C33" si="3">(D5/100)*$H$2</f>
        <v>171152.4</v>
      </c>
      <c r="D6" s="3">
        <f t="shared" si="1"/>
        <v>8329772.4000000004</v>
      </c>
      <c r="E6" s="3">
        <f t="shared" si="2"/>
        <v>1197000</v>
      </c>
    </row>
    <row r="7" spans="1:12" x14ac:dyDescent="0.3">
      <c r="A7">
        <v>4</v>
      </c>
      <c r="B7">
        <f t="shared" si="0"/>
        <v>399000</v>
      </c>
      <c r="C7" s="3">
        <f t="shared" si="3"/>
        <v>166595.448</v>
      </c>
      <c r="D7" s="3">
        <f t="shared" si="1"/>
        <v>8097367.8480000002</v>
      </c>
      <c r="E7" s="3">
        <f t="shared" si="2"/>
        <v>1596000</v>
      </c>
    </row>
    <row r="8" spans="1:12" x14ac:dyDescent="0.3">
      <c r="A8">
        <v>5</v>
      </c>
      <c r="B8">
        <f t="shared" si="0"/>
        <v>399000</v>
      </c>
      <c r="C8" s="3">
        <f t="shared" si="3"/>
        <v>161947.35696</v>
      </c>
      <c r="D8" s="3">
        <f t="shared" si="1"/>
        <v>7860315.2049599998</v>
      </c>
      <c r="E8" s="3">
        <f t="shared" si="2"/>
        <v>1995000</v>
      </c>
    </row>
    <row r="9" spans="1:12" x14ac:dyDescent="0.3">
      <c r="A9">
        <v>6</v>
      </c>
      <c r="B9">
        <f t="shared" si="0"/>
        <v>399000</v>
      </c>
      <c r="C9" s="3">
        <f t="shared" si="3"/>
        <v>157206.3040992</v>
      </c>
      <c r="D9" s="3">
        <f t="shared" si="1"/>
        <v>7618521.5090592001</v>
      </c>
      <c r="E9" s="3">
        <f t="shared" si="2"/>
        <v>2394000</v>
      </c>
    </row>
    <row r="10" spans="1:12" x14ac:dyDescent="0.3">
      <c r="A10">
        <v>7</v>
      </c>
      <c r="B10">
        <f t="shared" si="0"/>
        <v>399000</v>
      </c>
      <c r="C10" s="3">
        <f t="shared" si="3"/>
        <v>152370.430181184</v>
      </c>
      <c r="D10" s="3">
        <f t="shared" si="1"/>
        <v>7371891.9392403839</v>
      </c>
      <c r="E10" s="3">
        <f t="shared" si="2"/>
        <v>2793000</v>
      </c>
    </row>
    <row r="11" spans="1:12" x14ac:dyDescent="0.3">
      <c r="A11">
        <v>8</v>
      </c>
      <c r="B11">
        <f t="shared" si="0"/>
        <v>399000</v>
      </c>
      <c r="C11" s="3">
        <f t="shared" si="3"/>
        <v>147437.83878480768</v>
      </c>
      <c r="D11" s="3">
        <f t="shared" si="1"/>
        <v>7120329.7780251913</v>
      </c>
      <c r="E11" s="3">
        <f t="shared" si="2"/>
        <v>3192000</v>
      </c>
    </row>
    <row r="12" spans="1:12" x14ac:dyDescent="0.3">
      <c r="A12">
        <v>9</v>
      </c>
      <c r="B12">
        <f t="shared" si="0"/>
        <v>399000</v>
      </c>
      <c r="C12" s="3">
        <f t="shared" si="3"/>
        <v>142406.59556050383</v>
      </c>
      <c r="D12" s="3">
        <f t="shared" si="1"/>
        <v>6863736.3735856954</v>
      </c>
      <c r="E12" s="3">
        <f t="shared" si="2"/>
        <v>3591000</v>
      </c>
    </row>
    <row r="13" spans="1:12" x14ac:dyDescent="0.3">
      <c r="A13">
        <v>10</v>
      </c>
      <c r="B13">
        <f t="shared" si="0"/>
        <v>399000</v>
      </c>
      <c r="C13" s="3">
        <f t="shared" si="3"/>
        <v>137274.72747171391</v>
      </c>
      <c r="D13" s="3">
        <f t="shared" si="1"/>
        <v>6602011.1010574093</v>
      </c>
      <c r="E13" s="3">
        <f t="shared" si="2"/>
        <v>3990000</v>
      </c>
    </row>
    <row r="14" spans="1:12" x14ac:dyDescent="0.3">
      <c r="A14">
        <v>11</v>
      </c>
      <c r="B14">
        <f t="shared" si="0"/>
        <v>399000</v>
      </c>
      <c r="C14" s="3">
        <f t="shared" si="3"/>
        <v>132040.22202114819</v>
      </c>
      <c r="D14" s="3">
        <f t="shared" si="1"/>
        <v>6335051.3230785578</v>
      </c>
      <c r="E14" s="3">
        <f t="shared" si="2"/>
        <v>4389000</v>
      </c>
    </row>
    <row r="15" spans="1:12" x14ac:dyDescent="0.3">
      <c r="A15">
        <v>12</v>
      </c>
      <c r="B15">
        <f t="shared" si="0"/>
        <v>399000</v>
      </c>
      <c r="C15" s="3">
        <f t="shared" si="3"/>
        <v>126701.02646157116</v>
      </c>
      <c r="D15" s="3">
        <f t="shared" si="1"/>
        <v>6062752.3495401293</v>
      </c>
      <c r="E15" s="3">
        <f t="shared" si="2"/>
        <v>4788000</v>
      </c>
    </row>
    <row r="16" spans="1:12" x14ac:dyDescent="0.3">
      <c r="A16">
        <v>13</v>
      </c>
      <c r="B16">
        <f t="shared" si="0"/>
        <v>399000</v>
      </c>
      <c r="C16" s="3">
        <f t="shared" si="3"/>
        <v>121255.04699080258</v>
      </c>
      <c r="D16" s="3">
        <f t="shared" si="1"/>
        <v>5785007.3965309318</v>
      </c>
      <c r="E16" s="3">
        <f t="shared" si="2"/>
        <v>5187000</v>
      </c>
    </row>
    <row r="17" spans="1:5" x14ac:dyDescent="0.3">
      <c r="A17">
        <v>14</v>
      </c>
      <c r="B17">
        <f t="shared" si="0"/>
        <v>399000</v>
      </c>
      <c r="C17" s="3">
        <f t="shared" si="3"/>
        <v>115700.14793061864</v>
      </c>
      <c r="D17" s="3">
        <f t="shared" si="1"/>
        <v>5501707.5444615502</v>
      </c>
      <c r="E17" s="3">
        <f t="shared" si="2"/>
        <v>5586000</v>
      </c>
    </row>
    <row r="18" spans="1:5" x14ac:dyDescent="0.3">
      <c r="A18">
        <v>15</v>
      </c>
      <c r="B18">
        <f t="shared" si="0"/>
        <v>399000</v>
      </c>
      <c r="C18" s="3">
        <f t="shared" si="3"/>
        <v>110034.15088923101</v>
      </c>
      <c r="D18" s="3">
        <f t="shared" si="1"/>
        <v>5212741.6953507811</v>
      </c>
      <c r="E18" s="3">
        <f t="shared" si="2"/>
        <v>5985000</v>
      </c>
    </row>
    <row r="19" spans="1:5" x14ac:dyDescent="0.3">
      <c r="A19">
        <v>16</v>
      </c>
      <c r="B19">
        <f t="shared" si="0"/>
        <v>399000</v>
      </c>
      <c r="C19" s="3">
        <f t="shared" si="3"/>
        <v>104254.83390701562</v>
      </c>
      <c r="D19" s="3">
        <f t="shared" si="1"/>
        <v>4917996.5292577967</v>
      </c>
      <c r="E19" s="3">
        <f t="shared" si="2"/>
        <v>6384000</v>
      </c>
    </row>
    <row r="20" spans="1:5" x14ac:dyDescent="0.3">
      <c r="A20">
        <v>17</v>
      </c>
      <c r="B20">
        <f t="shared" si="0"/>
        <v>399000</v>
      </c>
      <c r="C20" s="3">
        <f t="shared" si="3"/>
        <v>98359.930585155933</v>
      </c>
      <c r="D20" s="3">
        <f t="shared" si="1"/>
        <v>4617356.4598429529</v>
      </c>
      <c r="E20" s="3">
        <f t="shared" si="2"/>
        <v>6783000</v>
      </c>
    </row>
    <row r="21" spans="1:5" x14ac:dyDescent="0.3">
      <c r="A21">
        <v>18</v>
      </c>
      <c r="B21">
        <f t="shared" si="0"/>
        <v>399000</v>
      </c>
      <c r="C21" s="3">
        <f t="shared" si="3"/>
        <v>92347.129196859052</v>
      </c>
      <c r="D21" s="3">
        <f t="shared" si="1"/>
        <v>4310703.5890398119</v>
      </c>
      <c r="E21" s="3">
        <f t="shared" si="2"/>
        <v>7182000</v>
      </c>
    </row>
    <row r="22" spans="1:5" x14ac:dyDescent="0.3">
      <c r="A22">
        <v>19</v>
      </c>
      <c r="B22">
        <f t="shared" si="0"/>
        <v>399000</v>
      </c>
      <c r="C22" s="3">
        <f t="shared" si="3"/>
        <v>86214.071780796236</v>
      </c>
      <c r="D22" s="3">
        <f t="shared" si="1"/>
        <v>3997917.660820608</v>
      </c>
      <c r="E22" s="3">
        <f t="shared" si="2"/>
        <v>7581000</v>
      </c>
    </row>
    <row r="23" spans="1:5" x14ac:dyDescent="0.3">
      <c r="A23">
        <v>20</v>
      </c>
      <c r="B23">
        <f t="shared" si="0"/>
        <v>399000</v>
      </c>
      <c r="C23" s="3">
        <f t="shared" si="3"/>
        <v>79958.353216412157</v>
      </c>
      <c r="D23" s="3">
        <f t="shared" si="1"/>
        <v>3678876.01403702</v>
      </c>
      <c r="E23" s="3">
        <f t="shared" si="2"/>
        <v>7980000</v>
      </c>
    </row>
    <row r="24" spans="1:5" x14ac:dyDescent="0.3">
      <c r="A24">
        <v>21</v>
      </c>
      <c r="B24">
        <f t="shared" si="0"/>
        <v>399000</v>
      </c>
      <c r="C24" s="3">
        <f t="shared" si="3"/>
        <v>73577.520280740398</v>
      </c>
      <c r="D24" s="3">
        <f t="shared" si="1"/>
        <v>3353453.5343177603</v>
      </c>
      <c r="E24" s="3">
        <f t="shared" si="2"/>
        <v>8379000</v>
      </c>
    </row>
    <row r="25" spans="1:5" x14ac:dyDescent="0.3">
      <c r="A25">
        <v>22</v>
      </c>
      <c r="B25">
        <f t="shared" si="0"/>
        <v>399000</v>
      </c>
      <c r="C25" s="3">
        <f t="shared" si="3"/>
        <v>67069.070686355204</v>
      </c>
      <c r="D25" s="3">
        <f t="shared" si="1"/>
        <v>3021522.6050041155</v>
      </c>
      <c r="E25" s="3">
        <f t="shared" si="2"/>
        <v>8778000</v>
      </c>
    </row>
    <row r="26" spans="1:5" x14ac:dyDescent="0.3">
      <c r="A26">
        <v>23</v>
      </c>
      <c r="B26">
        <f t="shared" si="0"/>
        <v>399000</v>
      </c>
      <c r="C26" s="3">
        <f t="shared" si="3"/>
        <v>60430.452100082308</v>
      </c>
      <c r="D26" s="3">
        <f t="shared" si="1"/>
        <v>2682953.0571041978</v>
      </c>
      <c r="E26" s="3">
        <f t="shared" si="2"/>
        <v>9177000</v>
      </c>
    </row>
    <row r="27" spans="1:5" x14ac:dyDescent="0.3">
      <c r="A27">
        <v>24</v>
      </c>
      <c r="B27">
        <f t="shared" si="0"/>
        <v>399000</v>
      </c>
      <c r="C27" s="3">
        <f t="shared" si="3"/>
        <v>53659.061142083956</v>
      </c>
      <c r="D27" s="3">
        <f t="shared" si="1"/>
        <v>2337612.1182462815</v>
      </c>
      <c r="E27" s="3">
        <f t="shared" si="2"/>
        <v>9576000</v>
      </c>
    </row>
    <row r="28" spans="1:5" x14ac:dyDescent="0.3">
      <c r="A28">
        <v>25</v>
      </c>
      <c r="B28">
        <f t="shared" si="0"/>
        <v>399000</v>
      </c>
      <c r="C28" s="3">
        <f t="shared" si="3"/>
        <v>46752.242364925631</v>
      </c>
      <c r="D28" s="3">
        <f t="shared" si="1"/>
        <v>1985364.3606112071</v>
      </c>
      <c r="E28" s="3">
        <f t="shared" si="2"/>
        <v>9975000</v>
      </c>
    </row>
    <row r="29" spans="1:5" x14ac:dyDescent="0.3">
      <c r="A29">
        <v>26</v>
      </c>
      <c r="B29">
        <f t="shared" ref="B29:B32" si="4">$J$2*12</f>
        <v>399000</v>
      </c>
      <c r="C29" s="3">
        <f t="shared" si="3"/>
        <v>39707.287212224139</v>
      </c>
      <c r="D29" s="3">
        <f t="shared" si="1"/>
        <v>1626071.6478234313</v>
      </c>
      <c r="E29" s="3">
        <f t="shared" si="2"/>
        <v>10374000</v>
      </c>
    </row>
    <row r="30" spans="1:5" x14ac:dyDescent="0.3">
      <c r="A30">
        <v>27</v>
      </c>
      <c r="B30">
        <f t="shared" si="4"/>
        <v>399000</v>
      </c>
      <c r="C30" s="3">
        <f t="shared" si="3"/>
        <v>32521.432956468627</v>
      </c>
      <c r="D30" s="3">
        <f t="shared" si="1"/>
        <v>1259593.0807798998</v>
      </c>
      <c r="E30" s="3">
        <f t="shared" si="2"/>
        <v>10773000</v>
      </c>
    </row>
    <row r="31" spans="1:5" x14ac:dyDescent="0.3">
      <c r="A31">
        <v>28</v>
      </c>
      <c r="B31">
        <f t="shared" si="4"/>
        <v>399000</v>
      </c>
      <c r="C31" s="3">
        <f t="shared" si="3"/>
        <v>25191.861615597998</v>
      </c>
      <c r="D31" s="3">
        <f t="shared" si="1"/>
        <v>885784.94239549781</v>
      </c>
      <c r="E31" s="3">
        <f t="shared" si="2"/>
        <v>11172000</v>
      </c>
    </row>
    <row r="32" spans="1:5" x14ac:dyDescent="0.3">
      <c r="A32">
        <v>29</v>
      </c>
      <c r="B32">
        <f t="shared" si="4"/>
        <v>399000</v>
      </c>
      <c r="C32" s="3">
        <f t="shared" si="3"/>
        <v>17715.698847909956</v>
      </c>
      <c r="D32" s="3">
        <f t="shared" si="1"/>
        <v>504500.64124340779</v>
      </c>
      <c r="E32" s="3">
        <f t="shared" si="2"/>
        <v>11571000</v>
      </c>
    </row>
    <row r="33" spans="1:6" x14ac:dyDescent="0.3">
      <c r="A33">
        <v>30</v>
      </c>
      <c r="B33">
        <f>$J$2*12</f>
        <v>399000</v>
      </c>
      <c r="C33" s="3">
        <f t="shared" si="3"/>
        <v>10090.012824868156</v>
      </c>
      <c r="D33" s="3">
        <f t="shared" si="1"/>
        <v>115590.65406827595</v>
      </c>
      <c r="E33" s="6">
        <f t="shared" si="2"/>
        <v>11970000</v>
      </c>
      <c r="F33" t="s">
        <v>16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E3283-E694-4257-8FE7-10C42DB403C0}">
  <dimension ref="A1:L33"/>
  <sheetViews>
    <sheetView workbookViewId="0">
      <selection activeCell="D4" sqref="D4"/>
    </sheetView>
  </sheetViews>
  <sheetFormatPr defaultRowHeight="14.4" x14ac:dyDescent="0.3"/>
  <cols>
    <col min="2" max="2" width="18.21875" bestFit="1" customWidth="1"/>
    <col min="3" max="3" width="15" bestFit="1" customWidth="1"/>
    <col min="4" max="4" width="14.5546875" bestFit="1" customWidth="1"/>
    <col min="5" max="5" width="20.77734375" bestFit="1" customWidth="1"/>
    <col min="8" max="8" width="16.5546875" bestFit="1" customWidth="1"/>
    <col min="9" max="9" width="12.6640625" bestFit="1" customWidth="1"/>
    <col min="10" max="10" width="22.21875" bestFit="1" customWidth="1"/>
    <col min="11" max="11" width="16.6640625" bestFit="1" customWidth="1"/>
    <col min="12" max="12" width="12.109375" bestFit="1" customWidth="1"/>
  </cols>
  <sheetData>
    <row r="1" spans="1:12" x14ac:dyDescent="0.3">
      <c r="A1" t="s">
        <v>2</v>
      </c>
      <c r="H1" t="s">
        <v>17</v>
      </c>
    </row>
    <row r="2" spans="1:12" x14ac:dyDescent="0.3">
      <c r="A2" t="s">
        <v>0</v>
      </c>
      <c r="B2" t="s">
        <v>4</v>
      </c>
      <c r="C2" t="s">
        <v>23</v>
      </c>
      <c r="D2" t="s">
        <v>6</v>
      </c>
      <c r="E2" t="s">
        <v>3</v>
      </c>
      <c r="H2" t="s">
        <v>0</v>
      </c>
      <c r="I2" t="s">
        <v>1</v>
      </c>
      <c r="K2" t="s">
        <v>22</v>
      </c>
      <c r="L2" t="s">
        <v>24</v>
      </c>
    </row>
    <row r="3" spans="1:12" x14ac:dyDescent="0.3">
      <c r="A3">
        <v>1</v>
      </c>
      <c r="B3" s="1">
        <f>$D$3*12</f>
        <v>240000</v>
      </c>
      <c r="C3" s="1">
        <f>B3</f>
        <v>240000</v>
      </c>
      <c r="D3" s="5">
        <v>20000</v>
      </c>
      <c r="E3">
        <v>10</v>
      </c>
      <c r="H3">
        <v>1</v>
      </c>
      <c r="I3" s="5">
        <f>K3*(1+$L$3/100)</f>
        <v>749000</v>
      </c>
      <c r="K3" s="5">
        <v>700000</v>
      </c>
      <c r="L3">
        <v>7</v>
      </c>
    </row>
    <row r="4" spans="1:12" x14ac:dyDescent="0.3">
      <c r="A4">
        <v>2</v>
      </c>
      <c r="B4" s="1">
        <f t="shared" ref="B4:B6" si="0">$D$3*12</f>
        <v>240000</v>
      </c>
      <c r="C4" s="1">
        <f>C3+B4</f>
        <v>480000</v>
      </c>
      <c r="H4">
        <v>2</v>
      </c>
      <c r="I4" s="5">
        <f>I3*(1+$L$3/100)</f>
        <v>801430</v>
      </c>
    </row>
    <row r="5" spans="1:12" x14ac:dyDescent="0.3">
      <c r="A5">
        <v>3</v>
      </c>
      <c r="B5" s="1">
        <f t="shared" si="0"/>
        <v>240000</v>
      </c>
      <c r="C5" s="1">
        <f t="shared" ref="C5:C32" si="1">C4+B5</f>
        <v>720000</v>
      </c>
      <c r="H5">
        <v>3</v>
      </c>
      <c r="I5" s="5">
        <f>I4*(1+$L$3/100)</f>
        <v>857530.10000000009</v>
      </c>
    </row>
    <row r="6" spans="1:12" x14ac:dyDescent="0.3">
      <c r="A6">
        <v>4</v>
      </c>
      <c r="B6" s="1">
        <f t="shared" si="0"/>
        <v>240000</v>
      </c>
      <c r="C6" s="1">
        <f t="shared" si="1"/>
        <v>960000</v>
      </c>
      <c r="H6">
        <v>4</v>
      </c>
      <c r="I6" s="5">
        <f t="shared" ref="I6:I32" si="2">I5*(1+$L$3/100)</f>
        <v>917557.20700000017</v>
      </c>
    </row>
    <row r="7" spans="1:12" x14ac:dyDescent="0.3">
      <c r="A7">
        <v>5</v>
      </c>
      <c r="B7" s="1">
        <f>($D$3)*(1+$E$3/100)*12</f>
        <v>264000</v>
      </c>
      <c r="C7" s="1">
        <f t="shared" si="1"/>
        <v>1224000</v>
      </c>
      <c r="H7">
        <v>5</v>
      </c>
      <c r="I7" s="5">
        <f t="shared" si="2"/>
        <v>981786.21149000025</v>
      </c>
    </row>
    <row r="8" spans="1:12" x14ac:dyDescent="0.3">
      <c r="A8">
        <v>6</v>
      </c>
      <c r="B8" s="1">
        <f t="shared" ref="B8:B12" si="3">($D$3)*(1+$E$3/100)*12</f>
        <v>264000</v>
      </c>
      <c r="C8" s="1">
        <f t="shared" si="1"/>
        <v>1488000</v>
      </c>
      <c r="H8">
        <v>6</v>
      </c>
      <c r="I8" s="5">
        <f t="shared" si="2"/>
        <v>1050511.2462943003</v>
      </c>
    </row>
    <row r="9" spans="1:12" x14ac:dyDescent="0.3">
      <c r="A9">
        <v>7</v>
      </c>
      <c r="B9" s="1">
        <f t="shared" si="3"/>
        <v>264000</v>
      </c>
      <c r="C9" s="1">
        <f t="shared" si="1"/>
        <v>1752000</v>
      </c>
      <c r="H9">
        <v>7</v>
      </c>
      <c r="I9" s="5">
        <f t="shared" si="2"/>
        <v>1124047.0335349014</v>
      </c>
    </row>
    <row r="10" spans="1:12" x14ac:dyDescent="0.3">
      <c r="A10">
        <v>8</v>
      </c>
      <c r="B10" s="1">
        <f t="shared" si="3"/>
        <v>264000</v>
      </c>
      <c r="C10" s="1">
        <f t="shared" si="1"/>
        <v>2016000</v>
      </c>
      <c r="H10">
        <v>8</v>
      </c>
      <c r="I10" s="5">
        <f t="shared" si="2"/>
        <v>1202730.3258823445</v>
      </c>
    </row>
    <row r="11" spans="1:12" x14ac:dyDescent="0.3">
      <c r="A11">
        <v>9</v>
      </c>
      <c r="B11" s="1">
        <f t="shared" si="3"/>
        <v>264000</v>
      </c>
      <c r="C11" s="1">
        <f t="shared" si="1"/>
        <v>2280000</v>
      </c>
      <c r="H11">
        <v>9</v>
      </c>
      <c r="I11" s="5">
        <f t="shared" si="2"/>
        <v>1286921.4486941088</v>
      </c>
    </row>
    <row r="12" spans="1:12" x14ac:dyDescent="0.3">
      <c r="A12">
        <v>10</v>
      </c>
      <c r="B12" s="1">
        <f t="shared" si="3"/>
        <v>264000</v>
      </c>
      <c r="C12" s="1">
        <f t="shared" si="1"/>
        <v>2544000</v>
      </c>
      <c r="H12">
        <v>10</v>
      </c>
      <c r="I12" s="5">
        <f t="shared" si="2"/>
        <v>1377005.9501026964</v>
      </c>
    </row>
    <row r="13" spans="1:12" x14ac:dyDescent="0.3">
      <c r="A13">
        <v>11</v>
      </c>
      <c r="B13" s="1">
        <f>($D$3)*(1+2*$E$3/100)*12</f>
        <v>288000</v>
      </c>
      <c r="C13" s="1">
        <f t="shared" si="1"/>
        <v>2832000</v>
      </c>
      <c r="H13">
        <v>11</v>
      </c>
      <c r="I13" s="5">
        <f t="shared" si="2"/>
        <v>1473396.3666098854</v>
      </c>
    </row>
    <row r="14" spans="1:12" x14ac:dyDescent="0.3">
      <c r="A14">
        <v>12</v>
      </c>
      <c r="B14" s="1">
        <f t="shared" ref="B14:B17" si="4">($D$3)*(1+2*$E$3/100)*12</f>
        <v>288000</v>
      </c>
      <c r="C14" s="1">
        <f t="shared" si="1"/>
        <v>3120000</v>
      </c>
      <c r="H14">
        <v>12</v>
      </c>
      <c r="I14" s="5">
        <f t="shared" si="2"/>
        <v>1576534.1122725774</v>
      </c>
    </row>
    <row r="15" spans="1:12" x14ac:dyDescent="0.3">
      <c r="A15">
        <v>13</v>
      </c>
      <c r="B15" s="1">
        <f t="shared" si="4"/>
        <v>288000</v>
      </c>
      <c r="C15" s="1">
        <f t="shared" si="1"/>
        <v>3408000</v>
      </c>
      <c r="H15">
        <v>13</v>
      </c>
      <c r="I15" s="5">
        <f t="shared" si="2"/>
        <v>1686891.5001316578</v>
      </c>
    </row>
    <row r="16" spans="1:12" x14ac:dyDescent="0.3">
      <c r="A16">
        <v>14</v>
      </c>
      <c r="B16" s="1">
        <f t="shared" si="4"/>
        <v>288000</v>
      </c>
      <c r="C16" s="1">
        <f t="shared" si="1"/>
        <v>3696000</v>
      </c>
      <c r="H16">
        <v>14</v>
      </c>
      <c r="I16" s="5">
        <f t="shared" si="2"/>
        <v>1804973.905140874</v>
      </c>
    </row>
    <row r="17" spans="1:9" x14ac:dyDescent="0.3">
      <c r="A17">
        <v>15</v>
      </c>
      <c r="B17" s="1">
        <f t="shared" si="4"/>
        <v>288000</v>
      </c>
      <c r="C17" s="1">
        <f t="shared" si="1"/>
        <v>3984000</v>
      </c>
      <c r="H17">
        <v>15</v>
      </c>
      <c r="I17" s="5">
        <f t="shared" si="2"/>
        <v>1931322.0785007353</v>
      </c>
    </row>
    <row r="18" spans="1:9" x14ac:dyDescent="0.3">
      <c r="A18">
        <v>16</v>
      </c>
      <c r="B18" s="1">
        <f>($D$3)*(1+3*$E$3/100)*12</f>
        <v>312000</v>
      </c>
      <c r="C18" s="1">
        <f t="shared" si="1"/>
        <v>4296000</v>
      </c>
      <c r="H18">
        <v>16</v>
      </c>
      <c r="I18" s="5">
        <f t="shared" si="2"/>
        <v>2066514.623995787</v>
      </c>
    </row>
    <row r="19" spans="1:9" x14ac:dyDescent="0.3">
      <c r="A19">
        <v>17</v>
      </c>
      <c r="B19" s="1">
        <f t="shared" ref="B19:B22" si="5">($D$3)*(1+3*$E$3/100)*12</f>
        <v>312000</v>
      </c>
      <c r="C19" s="1">
        <f t="shared" si="1"/>
        <v>4608000</v>
      </c>
      <c r="H19">
        <v>17</v>
      </c>
      <c r="I19" s="5">
        <f t="shared" si="2"/>
        <v>2211170.6476754923</v>
      </c>
    </row>
    <row r="20" spans="1:9" x14ac:dyDescent="0.3">
      <c r="A20">
        <v>18</v>
      </c>
      <c r="B20" s="1">
        <f t="shared" si="5"/>
        <v>312000</v>
      </c>
      <c r="C20" s="1">
        <f t="shared" si="1"/>
        <v>4920000</v>
      </c>
      <c r="H20">
        <v>18</v>
      </c>
      <c r="I20" s="5">
        <f t="shared" si="2"/>
        <v>2365952.5930127772</v>
      </c>
    </row>
    <row r="21" spans="1:9" x14ac:dyDescent="0.3">
      <c r="A21">
        <v>19</v>
      </c>
      <c r="B21" s="1">
        <f t="shared" si="5"/>
        <v>312000</v>
      </c>
      <c r="C21" s="1">
        <f t="shared" si="1"/>
        <v>5232000</v>
      </c>
      <c r="H21">
        <v>19</v>
      </c>
      <c r="I21" s="5">
        <f t="shared" si="2"/>
        <v>2531569.2745236717</v>
      </c>
    </row>
    <row r="22" spans="1:9" x14ac:dyDescent="0.3">
      <c r="A22">
        <v>20</v>
      </c>
      <c r="B22" s="1">
        <f t="shared" si="5"/>
        <v>312000</v>
      </c>
      <c r="C22" s="1">
        <f t="shared" si="1"/>
        <v>5544000</v>
      </c>
      <c r="H22">
        <v>20</v>
      </c>
      <c r="I22" s="5">
        <f t="shared" si="2"/>
        <v>2708779.1237403289</v>
      </c>
    </row>
    <row r="23" spans="1:9" x14ac:dyDescent="0.3">
      <c r="A23">
        <v>21</v>
      </c>
      <c r="B23" s="1">
        <f>($D$3)*(1+4*$E$3/100)*12</f>
        <v>336000</v>
      </c>
      <c r="C23" s="1">
        <f t="shared" si="1"/>
        <v>5880000</v>
      </c>
      <c r="H23">
        <v>21</v>
      </c>
      <c r="I23" s="5">
        <f t="shared" si="2"/>
        <v>2898393.6624021521</v>
      </c>
    </row>
    <row r="24" spans="1:9" x14ac:dyDescent="0.3">
      <c r="A24">
        <v>22</v>
      </c>
      <c r="B24" s="1">
        <f t="shared" ref="B24:B27" si="6">($D$3)*(1+4*$E$3/100)*12</f>
        <v>336000</v>
      </c>
      <c r="C24" s="1">
        <f t="shared" si="1"/>
        <v>6216000</v>
      </c>
      <c r="H24">
        <v>22</v>
      </c>
      <c r="I24" s="5">
        <f t="shared" si="2"/>
        <v>3101281.2187703028</v>
      </c>
    </row>
    <row r="25" spans="1:9" x14ac:dyDescent="0.3">
      <c r="A25">
        <v>23</v>
      </c>
      <c r="B25" s="1">
        <f t="shared" si="6"/>
        <v>336000</v>
      </c>
      <c r="C25" s="1">
        <f t="shared" si="1"/>
        <v>6552000</v>
      </c>
      <c r="H25">
        <v>23</v>
      </c>
      <c r="I25" s="5">
        <f t="shared" si="2"/>
        <v>3318370.9040842243</v>
      </c>
    </row>
    <row r="26" spans="1:9" x14ac:dyDescent="0.3">
      <c r="A26">
        <v>24</v>
      </c>
      <c r="B26" s="1">
        <f t="shared" si="6"/>
        <v>336000</v>
      </c>
      <c r="C26" s="1">
        <f t="shared" si="1"/>
        <v>6888000</v>
      </c>
      <c r="H26">
        <v>24</v>
      </c>
      <c r="I26" s="5">
        <f t="shared" si="2"/>
        <v>3550656.8673701202</v>
      </c>
    </row>
    <row r="27" spans="1:9" x14ac:dyDescent="0.3">
      <c r="A27">
        <v>25</v>
      </c>
      <c r="B27" s="1">
        <f t="shared" si="6"/>
        <v>336000</v>
      </c>
      <c r="C27" s="1">
        <f t="shared" si="1"/>
        <v>7224000</v>
      </c>
      <c r="H27">
        <v>25</v>
      </c>
      <c r="I27" s="5">
        <f t="shared" si="2"/>
        <v>3799202.8480860288</v>
      </c>
    </row>
    <row r="28" spans="1:9" x14ac:dyDescent="0.3">
      <c r="A28">
        <v>26</v>
      </c>
      <c r="B28" s="1">
        <f>($D$3)*(1+5*$E$3/100)*12</f>
        <v>360000</v>
      </c>
      <c r="C28" s="1">
        <f t="shared" si="1"/>
        <v>7584000</v>
      </c>
      <c r="H28">
        <v>26</v>
      </c>
      <c r="I28" s="5">
        <f t="shared" si="2"/>
        <v>4065147.0474520512</v>
      </c>
    </row>
    <row r="29" spans="1:9" x14ac:dyDescent="0.3">
      <c r="A29">
        <v>27</v>
      </c>
      <c r="B29" s="1">
        <f t="shared" ref="B29:B32" si="7">($D$3)*(1+5*$E$3/100)*12</f>
        <v>360000</v>
      </c>
      <c r="C29" s="1">
        <f t="shared" si="1"/>
        <v>7944000</v>
      </c>
      <c r="H29">
        <v>27</v>
      </c>
      <c r="I29" s="5">
        <f t="shared" si="2"/>
        <v>4349707.3407736951</v>
      </c>
    </row>
    <row r="30" spans="1:9" x14ac:dyDescent="0.3">
      <c r="A30">
        <v>28</v>
      </c>
      <c r="B30" s="1">
        <f t="shared" si="7"/>
        <v>360000</v>
      </c>
      <c r="C30" s="1">
        <f t="shared" si="1"/>
        <v>8304000</v>
      </c>
      <c r="H30">
        <v>28</v>
      </c>
      <c r="I30" s="5">
        <f t="shared" si="2"/>
        <v>4654186.8546278542</v>
      </c>
    </row>
    <row r="31" spans="1:9" x14ac:dyDescent="0.3">
      <c r="A31">
        <v>29</v>
      </c>
      <c r="B31" s="1">
        <f t="shared" si="7"/>
        <v>360000</v>
      </c>
      <c r="C31" s="1">
        <f t="shared" si="1"/>
        <v>8664000</v>
      </c>
      <c r="H31">
        <v>29</v>
      </c>
      <c r="I31" s="5">
        <f t="shared" si="2"/>
        <v>4979979.9344518045</v>
      </c>
    </row>
    <row r="32" spans="1:9" x14ac:dyDescent="0.3">
      <c r="A32">
        <v>30</v>
      </c>
      <c r="B32" s="1">
        <f t="shared" si="7"/>
        <v>360000</v>
      </c>
      <c r="C32" s="1">
        <f t="shared" si="1"/>
        <v>9024000</v>
      </c>
      <c r="H32">
        <v>30</v>
      </c>
      <c r="I32" s="5">
        <f t="shared" si="2"/>
        <v>5328578.5298634311</v>
      </c>
    </row>
    <row r="33" spans="1:2" x14ac:dyDescent="0.3">
      <c r="A33" t="s">
        <v>5</v>
      </c>
      <c r="B33" s="1">
        <f>SUM(B3:B32)</f>
        <v>9024000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EC625-03D4-4140-A263-9FD14FFFB295}">
  <dimension ref="A1:L33"/>
  <sheetViews>
    <sheetView workbookViewId="0">
      <selection activeCell="J3" sqref="J3"/>
    </sheetView>
  </sheetViews>
  <sheetFormatPr defaultRowHeight="14.4" x14ac:dyDescent="0.3"/>
  <cols>
    <col min="4" max="4" width="34.5546875" bestFit="1" customWidth="1"/>
    <col min="5" max="5" width="15.77734375" bestFit="1" customWidth="1"/>
    <col min="7" max="7" width="24.21875" bestFit="1" customWidth="1"/>
    <col min="9" max="9" width="13.109375" bestFit="1" customWidth="1"/>
    <col min="10" max="10" width="22.109375" bestFit="1" customWidth="1"/>
    <col min="11" max="11" width="15.33203125" bestFit="1" customWidth="1"/>
    <col min="12" max="12" width="16.88671875" bestFit="1" customWidth="1"/>
  </cols>
  <sheetData>
    <row r="1" spans="1:12" x14ac:dyDescent="0.3">
      <c r="G1" t="s">
        <v>8</v>
      </c>
      <c r="H1" t="s">
        <v>9</v>
      </c>
      <c r="I1" t="s">
        <v>10</v>
      </c>
      <c r="J1" t="s">
        <v>11</v>
      </c>
      <c r="K1" t="s">
        <v>18</v>
      </c>
      <c r="L1" t="s">
        <v>7</v>
      </c>
    </row>
    <row r="2" spans="1:12" x14ac:dyDescent="0.3">
      <c r="A2" t="s">
        <v>12</v>
      </c>
      <c r="G2" t="s">
        <v>12</v>
      </c>
      <c r="H2">
        <v>1.99</v>
      </c>
      <c r="I2" s="2">
        <v>6300000</v>
      </c>
      <c r="J2" s="2">
        <v>23250</v>
      </c>
      <c r="K2" s="3">
        <v>7000000</v>
      </c>
      <c r="L2" s="3">
        <f>K2-I2</f>
        <v>700000</v>
      </c>
    </row>
    <row r="3" spans="1:12" x14ac:dyDescent="0.3">
      <c r="A3" t="s">
        <v>0</v>
      </c>
      <c r="B3" t="s">
        <v>13</v>
      </c>
      <c r="C3" t="s">
        <v>14</v>
      </c>
      <c r="D3" t="s">
        <v>15</v>
      </c>
      <c r="E3" t="s">
        <v>16</v>
      </c>
    </row>
    <row r="4" spans="1:12" x14ac:dyDescent="0.3">
      <c r="A4">
        <v>1</v>
      </c>
      <c r="B4">
        <f>$J$2*12</f>
        <v>279000</v>
      </c>
      <c r="C4" s="3">
        <f>($I$2/100)*$H$2</f>
        <v>125370</v>
      </c>
      <c r="D4" s="3">
        <f>C4+(I2-B4)</f>
        <v>6146370</v>
      </c>
      <c r="E4" s="3">
        <f>B4*A4</f>
        <v>279000</v>
      </c>
      <c r="J4" t="s">
        <v>21</v>
      </c>
      <c r="K4" t="s">
        <v>19</v>
      </c>
      <c r="L4" t="s">
        <v>20</v>
      </c>
    </row>
    <row r="5" spans="1:12" x14ac:dyDescent="0.3">
      <c r="A5">
        <v>2</v>
      </c>
      <c r="B5">
        <f t="shared" ref="B5:B32" si="0">$J$2*12</f>
        <v>279000</v>
      </c>
      <c r="C5" s="3">
        <f>(D4/100)*$H$2</f>
        <v>122312.76299999999</v>
      </c>
      <c r="D5" s="3">
        <f t="shared" ref="D5:D33" si="1">C5+(D4-B5)</f>
        <v>5989682.7630000003</v>
      </c>
      <c r="E5" s="3">
        <f t="shared" ref="E5:E33" si="2">B5*A5</f>
        <v>558000</v>
      </c>
      <c r="J5">
        <v>360</v>
      </c>
      <c r="K5" s="4">
        <f>PMT(H2/100,J5/12,I2,0)</f>
        <v>-280907.87474979222</v>
      </c>
      <c r="L5" s="4">
        <f>PMT(H2/100/12,J5,I2,0)</f>
        <v>-23254.53509611182</v>
      </c>
    </row>
    <row r="6" spans="1:12" x14ac:dyDescent="0.3">
      <c r="A6">
        <v>3</v>
      </c>
      <c r="B6">
        <f t="shared" si="0"/>
        <v>279000</v>
      </c>
      <c r="C6" s="3">
        <f t="shared" ref="C6:C33" si="3">(D5/100)*$H$2</f>
        <v>119194.6869837</v>
      </c>
      <c r="D6" s="3">
        <f t="shared" si="1"/>
        <v>5829877.4499837002</v>
      </c>
      <c r="E6" s="3">
        <f t="shared" si="2"/>
        <v>837000</v>
      </c>
    </row>
    <row r="7" spans="1:12" x14ac:dyDescent="0.3">
      <c r="A7">
        <v>4</v>
      </c>
      <c r="B7">
        <f t="shared" si="0"/>
        <v>279000</v>
      </c>
      <c r="C7" s="3">
        <f t="shared" si="3"/>
        <v>116014.56125467563</v>
      </c>
      <c r="D7" s="3">
        <f t="shared" si="1"/>
        <v>5666892.0112383757</v>
      </c>
      <c r="E7" s="3">
        <f t="shared" si="2"/>
        <v>1116000</v>
      </c>
    </row>
    <row r="8" spans="1:12" x14ac:dyDescent="0.3">
      <c r="A8">
        <v>5</v>
      </c>
      <c r="B8">
        <f t="shared" si="0"/>
        <v>279000</v>
      </c>
      <c r="C8" s="3">
        <f t="shared" si="3"/>
        <v>112771.15102364367</v>
      </c>
      <c r="D8" s="3">
        <f t="shared" si="1"/>
        <v>5500663.1622620197</v>
      </c>
      <c r="E8" s="3">
        <f t="shared" si="2"/>
        <v>1395000</v>
      </c>
    </row>
    <row r="9" spans="1:12" x14ac:dyDescent="0.3">
      <c r="A9">
        <v>6</v>
      </c>
      <c r="B9">
        <f t="shared" si="0"/>
        <v>279000</v>
      </c>
      <c r="C9" s="3">
        <f t="shared" si="3"/>
        <v>109463.19692901419</v>
      </c>
      <c r="D9" s="3">
        <f t="shared" si="1"/>
        <v>5331126.359191034</v>
      </c>
      <c r="E9" s="3">
        <f t="shared" si="2"/>
        <v>1674000</v>
      </c>
    </row>
    <row r="10" spans="1:12" x14ac:dyDescent="0.3">
      <c r="A10">
        <v>7</v>
      </c>
      <c r="B10">
        <f t="shared" si="0"/>
        <v>279000</v>
      </c>
      <c r="C10" s="3">
        <f t="shared" si="3"/>
        <v>106089.41454790159</v>
      </c>
      <c r="D10" s="3">
        <f t="shared" si="1"/>
        <v>5158215.7737389356</v>
      </c>
      <c r="E10" s="3">
        <f t="shared" si="2"/>
        <v>1953000</v>
      </c>
    </row>
    <row r="11" spans="1:12" x14ac:dyDescent="0.3">
      <c r="A11">
        <v>8</v>
      </c>
      <c r="B11">
        <f t="shared" si="0"/>
        <v>279000</v>
      </c>
      <c r="C11" s="3">
        <f t="shared" si="3"/>
        <v>102648.49389740481</v>
      </c>
      <c r="D11" s="3">
        <f t="shared" si="1"/>
        <v>4981864.2676363401</v>
      </c>
      <c r="E11" s="3">
        <f t="shared" si="2"/>
        <v>2232000</v>
      </c>
    </row>
    <row r="12" spans="1:12" x14ac:dyDescent="0.3">
      <c r="A12">
        <v>9</v>
      </c>
      <c r="B12">
        <f t="shared" si="0"/>
        <v>279000</v>
      </c>
      <c r="C12" s="3">
        <f t="shared" si="3"/>
        <v>99139.098925963161</v>
      </c>
      <c r="D12" s="3">
        <f t="shared" si="1"/>
        <v>4802003.3665623032</v>
      </c>
      <c r="E12" s="3">
        <f t="shared" si="2"/>
        <v>2511000</v>
      </c>
    </row>
    <row r="13" spans="1:12" x14ac:dyDescent="0.3">
      <c r="A13">
        <v>10</v>
      </c>
      <c r="B13">
        <f t="shared" si="0"/>
        <v>279000</v>
      </c>
      <c r="C13" s="3">
        <f t="shared" si="3"/>
        <v>95559.866994589829</v>
      </c>
      <c r="D13" s="3">
        <f t="shared" si="1"/>
        <v>4618563.2335568927</v>
      </c>
      <c r="E13" s="3">
        <f t="shared" si="2"/>
        <v>2790000</v>
      </c>
    </row>
    <row r="14" spans="1:12" x14ac:dyDescent="0.3">
      <c r="A14">
        <v>11</v>
      </c>
      <c r="B14">
        <f t="shared" si="0"/>
        <v>279000</v>
      </c>
      <c r="C14" s="3">
        <f t="shared" si="3"/>
        <v>91909.408347782155</v>
      </c>
      <c r="D14" s="3">
        <f t="shared" si="1"/>
        <v>4431472.6419046745</v>
      </c>
      <c r="E14" s="3">
        <f t="shared" si="2"/>
        <v>3069000</v>
      </c>
    </row>
    <row r="15" spans="1:12" x14ac:dyDescent="0.3">
      <c r="A15">
        <v>12</v>
      </c>
      <c r="B15">
        <f t="shared" si="0"/>
        <v>279000</v>
      </c>
      <c r="C15" s="3">
        <f t="shared" si="3"/>
        <v>88186.305573903024</v>
      </c>
      <c r="D15" s="3">
        <f t="shared" si="1"/>
        <v>4240658.9474785775</v>
      </c>
      <c r="E15" s="3">
        <f t="shared" si="2"/>
        <v>3348000</v>
      </c>
    </row>
    <row r="16" spans="1:12" x14ac:dyDescent="0.3">
      <c r="A16">
        <v>13</v>
      </c>
      <c r="B16">
        <f t="shared" si="0"/>
        <v>279000</v>
      </c>
      <c r="C16" s="3">
        <f t="shared" si="3"/>
        <v>84389.113054823698</v>
      </c>
      <c r="D16" s="3">
        <f t="shared" si="1"/>
        <v>4046048.0605334011</v>
      </c>
      <c r="E16" s="3">
        <f t="shared" si="2"/>
        <v>3627000</v>
      </c>
    </row>
    <row r="17" spans="1:5" x14ac:dyDescent="0.3">
      <c r="A17">
        <v>14</v>
      </c>
      <c r="B17">
        <f t="shared" si="0"/>
        <v>279000</v>
      </c>
      <c r="C17" s="3">
        <f t="shared" si="3"/>
        <v>80516.356404614693</v>
      </c>
      <c r="D17" s="3">
        <f t="shared" si="1"/>
        <v>3847564.4169380157</v>
      </c>
      <c r="E17" s="3">
        <f t="shared" si="2"/>
        <v>3906000</v>
      </c>
    </row>
    <row r="18" spans="1:5" x14ac:dyDescent="0.3">
      <c r="A18">
        <v>15</v>
      </c>
      <c r="B18">
        <f t="shared" si="0"/>
        <v>279000</v>
      </c>
      <c r="C18" s="3">
        <f t="shared" si="3"/>
        <v>76566.531897066525</v>
      </c>
      <c r="D18" s="3">
        <f t="shared" si="1"/>
        <v>3645130.9488350824</v>
      </c>
      <c r="E18" s="3">
        <f t="shared" si="2"/>
        <v>4185000</v>
      </c>
    </row>
    <row r="19" spans="1:5" x14ac:dyDescent="0.3">
      <c r="A19">
        <v>16</v>
      </c>
      <c r="B19">
        <f t="shared" si="0"/>
        <v>279000</v>
      </c>
      <c r="C19" s="3">
        <f t="shared" si="3"/>
        <v>72538.105881818134</v>
      </c>
      <c r="D19" s="3">
        <f t="shared" si="1"/>
        <v>3438669.0547169005</v>
      </c>
      <c r="E19" s="3">
        <f t="shared" si="2"/>
        <v>4464000</v>
      </c>
    </row>
    <row r="20" spans="1:5" x14ac:dyDescent="0.3">
      <c r="A20">
        <v>17</v>
      </c>
      <c r="B20">
        <f t="shared" si="0"/>
        <v>279000</v>
      </c>
      <c r="C20" s="3">
        <f t="shared" si="3"/>
        <v>68429.51418886632</v>
      </c>
      <c r="D20" s="3">
        <f t="shared" si="1"/>
        <v>3228098.5689057666</v>
      </c>
      <c r="E20" s="3">
        <f t="shared" si="2"/>
        <v>4743000</v>
      </c>
    </row>
    <row r="21" spans="1:5" x14ac:dyDescent="0.3">
      <c r="A21">
        <v>18</v>
      </c>
      <c r="B21">
        <f t="shared" si="0"/>
        <v>279000</v>
      </c>
      <c r="C21" s="3">
        <f t="shared" si="3"/>
        <v>64239.161521224756</v>
      </c>
      <c r="D21" s="3">
        <f t="shared" si="1"/>
        <v>3013337.7304269914</v>
      </c>
      <c r="E21" s="3">
        <f t="shared" si="2"/>
        <v>5022000</v>
      </c>
    </row>
    <row r="22" spans="1:5" x14ac:dyDescent="0.3">
      <c r="A22">
        <v>19</v>
      </c>
      <c r="B22">
        <f t="shared" si="0"/>
        <v>279000</v>
      </c>
      <c r="C22" s="3">
        <f t="shared" si="3"/>
        <v>59965.420835497127</v>
      </c>
      <c r="D22" s="3">
        <f t="shared" si="1"/>
        <v>2794303.1512624887</v>
      </c>
      <c r="E22" s="3">
        <f t="shared" si="2"/>
        <v>5301000</v>
      </c>
    </row>
    <row r="23" spans="1:5" x14ac:dyDescent="0.3">
      <c r="A23">
        <v>20</v>
      </c>
      <c r="B23">
        <f t="shared" si="0"/>
        <v>279000</v>
      </c>
      <c r="C23" s="3">
        <f t="shared" si="3"/>
        <v>55606.632710123522</v>
      </c>
      <c r="D23" s="3">
        <f t="shared" si="1"/>
        <v>2570909.7839726121</v>
      </c>
      <c r="E23" s="3">
        <f t="shared" si="2"/>
        <v>5580000</v>
      </c>
    </row>
    <row r="24" spans="1:5" x14ac:dyDescent="0.3">
      <c r="A24">
        <v>21</v>
      </c>
      <c r="B24">
        <f t="shared" si="0"/>
        <v>279000</v>
      </c>
      <c r="C24" s="3">
        <f t="shared" si="3"/>
        <v>51161.104701054981</v>
      </c>
      <c r="D24" s="3">
        <f t="shared" si="1"/>
        <v>2343070.8886736669</v>
      </c>
      <c r="E24" s="3">
        <f t="shared" si="2"/>
        <v>5859000</v>
      </c>
    </row>
    <row r="25" spans="1:5" x14ac:dyDescent="0.3">
      <c r="A25">
        <v>22</v>
      </c>
      <c r="B25">
        <f t="shared" si="0"/>
        <v>279000</v>
      </c>
      <c r="C25" s="3">
        <f t="shared" si="3"/>
        <v>46627.11068460597</v>
      </c>
      <c r="D25" s="3">
        <f t="shared" si="1"/>
        <v>2110697.9993582726</v>
      </c>
      <c r="E25" s="3">
        <f t="shared" si="2"/>
        <v>6138000</v>
      </c>
    </row>
    <row r="26" spans="1:5" x14ac:dyDescent="0.3">
      <c r="A26">
        <v>23</v>
      </c>
      <c r="B26">
        <f t="shared" si="0"/>
        <v>279000</v>
      </c>
      <c r="C26" s="3">
        <f t="shared" si="3"/>
        <v>42002.890187229619</v>
      </c>
      <c r="D26" s="3">
        <f t="shared" si="1"/>
        <v>1873700.8895455024</v>
      </c>
      <c r="E26" s="3">
        <f t="shared" si="2"/>
        <v>6417000</v>
      </c>
    </row>
    <row r="27" spans="1:5" x14ac:dyDescent="0.3">
      <c r="A27">
        <v>24</v>
      </c>
      <c r="B27">
        <f t="shared" si="0"/>
        <v>279000</v>
      </c>
      <c r="C27" s="3">
        <f t="shared" si="3"/>
        <v>37286.647701955495</v>
      </c>
      <c r="D27" s="3">
        <f t="shared" si="1"/>
        <v>1631987.5372474578</v>
      </c>
      <c r="E27" s="3">
        <f t="shared" si="2"/>
        <v>6696000</v>
      </c>
    </row>
    <row r="28" spans="1:5" x14ac:dyDescent="0.3">
      <c r="A28">
        <v>25</v>
      </c>
      <c r="B28">
        <f t="shared" si="0"/>
        <v>279000</v>
      </c>
      <c r="C28" s="3">
        <f t="shared" si="3"/>
        <v>32476.551991224413</v>
      </c>
      <c r="D28" s="3">
        <f t="shared" si="1"/>
        <v>1385464.0892386823</v>
      </c>
      <c r="E28" s="3">
        <f t="shared" si="2"/>
        <v>6975000</v>
      </c>
    </row>
    <row r="29" spans="1:5" x14ac:dyDescent="0.3">
      <c r="A29">
        <v>26</v>
      </c>
      <c r="B29">
        <f t="shared" si="0"/>
        <v>279000</v>
      </c>
      <c r="C29" s="3">
        <f t="shared" si="3"/>
        <v>27570.735375849777</v>
      </c>
      <c r="D29" s="3">
        <f t="shared" si="1"/>
        <v>1134034.8246145321</v>
      </c>
      <c r="E29" s="3">
        <f t="shared" si="2"/>
        <v>7254000</v>
      </c>
    </row>
    <row r="30" spans="1:5" x14ac:dyDescent="0.3">
      <c r="A30">
        <v>27</v>
      </c>
      <c r="B30">
        <f t="shared" si="0"/>
        <v>279000</v>
      </c>
      <c r="C30" s="3">
        <f t="shared" si="3"/>
        <v>22567.293009829187</v>
      </c>
      <c r="D30" s="3">
        <f t="shared" si="1"/>
        <v>877602.1176243613</v>
      </c>
      <c r="E30" s="3">
        <f t="shared" si="2"/>
        <v>7533000</v>
      </c>
    </row>
    <row r="31" spans="1:5" x14ac:dyDescent="0.3">
      <c r="A31">
        <v>28</v>
      </c>
      <c r="B31">
        <f t="shared" si="0"/>
        <v>279000</v>
      </c>
      <c r="C31" s="3">
        <f t="shared" si="3"/>
        <v>17464.28214072479</v>
      </c>
      <c r="D31" s="3">
        <f t="shared" si="1"/>
        <v>616066.39976508613</v>
      </c>
      <c r="E31" s="3">
        <f t="shared" si="2"/>
        <v>7812000</v>
      </c>
    </row>
    <row r="32" spans="1:5" x14ac:dyDescent="0.3">
      <c r="A32">
        <v>29</v>
      </c>
      <c r="B32">
        <f t="shared" si="0"/>
        <v>279000</v>
      </c>
      <c r="C32" s="3">
        <f t="shared" si="3"/>
        <v>12259.721355325213</v>
      </c>
      <c r="D32" s="3">
        <f t="shared" si="1"/>
        <v>349326.12112041132</v>
      </c>
      <c r="E32" s="3">
        <f t="shared" si="2"/>
        <v>8091000</v>
      </c>
    </row>
    <row r="33" spans="1:6" x14ac:dyDescent="0.3">
      <c r="A33">
        <v>30</v>
      </c>
      <c r="B33">
        <f>$J$2*12</f>
        <v>279000</v>
      </c>
      <c r="C33" s="3">
        <f t="shared" si="3"/>
        <v>6951.5898102961855</v>
      </c>
      <c r="D33" s="3">
        <f t="shared" si="1"/>
        <v>77277.710930707501</v>
      </c>
      <c r="E33" s="6">
        <f t="shared" si="2"/>
        <v>8370000</v>
      </c>
      <c r="F33" t="s">
        <v>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17A4D-8FB7-4043-A0B4-BB816F89BD4A}">
  <dimension ref="A1:L33"/>
  <sheetViews>
    <sheetView topLeftCell="A7" workbookViewId="0">
      <selection activeCell="K4" sqref="K4"/>
    </sheetView>
  </sheetViews>
  <sheetFormatPr defaultRowHeight="14.4" x14ac:dyDescent="0.3"/>
  <cols>
    <col min="2" max="2" width="18.21875" bestFit="1" customWidth="1"/>
    <col min="3" max="3" width="15" bestFit="1" customWidth="1"/>
    <col min="4" max="4" width="14.5546875" bestFit="1" customWidth="1"/>
    <col min="5" max="5" width="20.77734375" bestFit="1" customWidth="1"/>
    <col min="8" max="8" width="16.5546875" bestFit="1" customWidth="1"/>
    <col min="9" max="9" width="12.6640625" bestFit="1" customWidth="1"/>
    <col min="10" max="10" width="22.21875" bestFit="1" customWidth="1"/>
    <col min="11" max="11" width="16.6640625" bestFit="1" customWidth="1"/>
    <col min="12" max="12" width="12.109375" bestFit="1" customWidth="1"/>
  </cols>
  <sheetData>
    <row r="1" spans="1:12" x14ac:dyDescent="0.3">
      <c r="A1" t="s">
        <v>2</v>
      </c>
      <c r="H1" t="s">
        <v>17</v>
      </c>
    </row>
    <row r="2" spans="1:12" x14ac:dyDescent="0.3">
      <c r="A2" t="s">
        <v>0</v>
      </c>
      <c r="B2" t="s">
        <v>4</v>
      </c>
      <c r="C2" t="s">
        <v>23</v>
      </c>
      <c r="D2" t="s">
        <v>6</v>
      </c>
      <c r="E2" t="s">
        <v>3</v>
      </c>
      <c r="H2" t="s">
        <v>0</v>
      </c>
      <c r="I2" t="s">
        <v>1</v>
      </c>
      <c r="K2" t="s">
        <v>22</v>
      </c>
      <c r="L2" t="s">
        <v>24</v>
      </c>
    </row>
    <row r="3" spans="1:12" x14ac:dyDescent="0.3">
      <c r="A3">
        <v>1</v>
      </c>
      <c r="B3" s="1">
        <f>$D$3*12</f>
        <v>150000</v>
      </c>
      <c r="C3" s="1">
        <f>B3</f>
        <v>150000</v>
      </c>
      <c r="D3" s="5">
        <v>12500</v>
      </c>
      <c r="E3">
        <v>10</v>
      </c>
      <c r="H3">
        <v>1</v>
      </c>
      <c r="I3" s="5">
        <f>K3*(1+$L$3/100)</f>
        <v>401250</v>
      </c>
      <c r="K3" s="5">
        <v>375000</v>
      </c>
      <c r="L3">
        <v>7</v>
      </c>
    </row>
    <row r="4" spans="1:12" x14ac:dyDescent="0.3">
      <c r="A4">
        <v>2</v>
      </c>
      <c r="B4" s="1">
        <f t="shared" ref="B4:B6" si="0">$D$3*12</f>
        <v>150000</v>
      </c>
      <c r="C4" s="1">
        <f>C3+B4</f>
        <v>300000</v>
      </c>
      <c r="H4">
        <v>2</v>
      </c>
      <c r="I4" s="5">
        <f>I3*(1+$L$3/100)</f>
        <v>429337.5</v>
      </c>
    </row>
    <row r="5" spans="1:12" x14ac:dyDescent="0.3">
      <c r="A5">
        <v>3</v>
      </c>
      <c r="B5" s="1">
        <f t="shared" si="0"/>
        <v>150000</v>
      </c>
      <c r="C5" s="1">
        <f t="shared" ref="C5:C32" si="1">C4+B5</f>
        <v>450000</v>
      </c>
      <c r="H5">
        <v>3</v>
      </c>
      <c r="I5" s="5">
        <f>I4*(1+$L$3/100)</f>
        <v>459391.125</v>
      </c>
    </row>
    <row r="6" spans="1:12" x14ac:dyDescent="0.3">
      <c r="A6">
        <v>4</v>
      </c>
      <c r="B6" s="1">
        <f t="shared" si="0"/>
        <v>150000</v>
      </c>
      <c r="C6" s="1">
        <f t="shared" si="1"/>
        <v>600000</v>
      </c>
      <c r="H6">
        <v>4</v>
      </c>
      <c r="I6" s="5">
        <f t="shared" ref="I6:I32" si="2">I5*(1+$L$3/100)</f>
        <v>491548.50375000003</v>
      </c>
    </row>
    <row r="7" spans="1:12" x14ac:dyDescent="0.3">
      <c r="A7">
        <v>5</v>
      </c>
      <c r="B7" s="1">
        <f>($D$3)*(1+$E$3/100)*12</f>
        <v>165000.00000000003</v>
      </c>
      <c r="C7" s="1">
        <f t="shared" si="1"/>
        <v>765000</v>
      </c>
      <c r="H7">
        <v>5</v>
      </c>
      <c r="I7" s="5">
        <f t="shared" si="2"/>
        <v>525956.89901250007</v>
      </c>
    </row>
    <row r="8" spans="1:12" x14ac:dyDescent="0.3">
      <c r="A8">
        <v>6</v>
      </c>
      <c r="B8" s="1">
        <f t="shared" ref="B8:B12" si="3">($D$3)*(1+$E$3/100)*12</f>
        <v>165000.00000000003</v>
      </c>
      <c r="C8" s="1">
        <f t="shared" si="1"/>
        <v>930000</v>
      </c>
      <c r="H8">
        <v>6</v>
      </c>
      <c r="I8" s="5">
        <f t="shared" si="2"/>
        <v>562773.88194337511</v>
      </c>
    </row>
    <row r="9" spans="1:12" x14ac:dyDescent="0.3">
      <c r="A9">
        <v>7</v>
      </c>
      <c r="B9" s="1">
        <f t="shared" si="3"/>
        <v>165000.00000000003</v>
      </c>
      <c r="C9" s="1">
        <f t="shared" si="1"/>
        <v>1095000</v>
      </c>
      <c r="H9">
        <v>7</v>
      </c>
      <c r="I9" s="5">
        <f t="shared" si="2"/>
        <v>602168.05367941142</v>
      </c>
    </row>
    <row r="10" spans="1:12" x14ac:dyDescent="0.3">
      <c r="A10">
        <v>8</v>
      </c>
      <c r="B10" s="1">
        <f t="shared" si="3"/>
        <v>165000.00000000003</v>
      </c>
      <c r="C10" s="1">
        <f t="shared" si="1"/>
        <v>1260000</v>
      </c>
      <c r="H10">
        <v>8</v>
      </c>
      <c r="I10" s="5">
        <f t="shared" si="2"/>
        <v>644319.8174369703</v>
      </c>
    </row>
    <row r="11" spans="1:12" x14ac:dyDescent="0.3">
      <c r="A11">
        <v>9</v>
      </c>
      <c r="B11" s="1">
        <f t="shared" si="3"/>
        <v>165000.00000000003</v>
      </c>
      <c r="C11" s="1">
        <f t="shared" si="1"/>
        <v>1425000</v>
      </c>
      <c r="H11">
        <v>9</v>
      </c>
      <c r="I11" s="5">
        <f t="shared" si="2"/>
        <v>689422.20465755824</v>
      </c>
    </row>
    <row r="12" spans="1:12" x14ac:dyDescent="0.3">
      <c r="A12">
        <v>10</v>
      </c>
      <c r="B12" s="1">
        <f t="shared" si="3"/>
        <v>165000.00000000003</v>
      </c>
      <c r="C12" s="1">
        <f t="shared" si="1"/>
        <v>1590000</v>
      </c>
      <c r="H12">
        <v>10</v>
      </c>
      <c r="I12" s="5">
        <f t="shared" si="2"/>
        <v>737681.75898358738</v>
      </c>
    </row>
    <row r="13" spans="1:12" x14ac:dyDescent="0.3">
      <c r="A13">
        <v>11</v>
      </c>
      <c r="B13" s="1">
        <f>($D$3)*(1+2*$E$3/100)*12</f>
        <v>180000</v>
      </c>
      <c r="C13" s="1">
        <f t="shared" si="1"/>
        <v>1770000</v>
      </c>
      <c r="H13">
        <v>11</v>
      </c>
      <c r="I13" s="5">
        <f t="shared" si="2"/>
        <v>789319.48211243853</v>
      </c>
    </row>
    <row r="14" spans="1:12" x14ac:dyDescent="0.3">
      <c r="A14">
        <v>12</v>
      </c>
      <c r="B14" s="1">
        <f t="shared" ref="B14:B17" si="4">($D$3)*(1+2*$E$3/100)*12</f>
        <v>180000</v>
      </c>
      <c r="C14" s="1">
        <f t="shared" si="1"/>
        <v>1950000</v>
      </c>
      <c r="H14">
        <v>12</v>
      </c>
      <c r="I14" s="5">
        <f t="shared" si="2"/>
        <v>844571.84586030932</v>
      </c>
    </row>
    <row r="15" spans="1:12" x14ac:dyDescent="0.3">
      <c r="A15">
        <v>13</v>
      </c>
      <c r="B15" s="1">
        <f t="shared" si="4"/>
        <v>180000</v>
      </c>
      <c r="C15" s="1">
        <f t="shared" si="1"/>
        <v>2130000</v>
      </c>
      <c r="H15">
        <v>13</v>
      </c>
      <c r="I15" s="5">
        <f t="shared" si="2"/>
        <v>903691.87507053104</v>
      </c>
    </row>
    <row r="16" spans="1:12" x14ac:dyDescent="0.3">
      <c r="A16">
        <v>14</v>
      </c>
      <c r="B16" s="1">
        <f t="shared" si="4"/>
        <v>180000</v>
      </c>
      <c r="C16" s="1">
        <f t="shared" si="1"/>
        <v>2310000</v>
      </c>
      <c r="H16">
        <v>14</v>
      </c>
      <c r="I16" s="5">
        <f t="shared" si="2"/>
        <v>966950.30632546823</v>
      </c>
    </row>
    <row r="17" spans="1:9" x14ac:dyDescent="0.3">
      <c r="A17">
        <v>15</v>
      </c>
      <c r="B17" s="1">
        <f t="shared" si="4"/>
        <v>180000</v>
      </c>
      <c r="C17" s="1">
        <f t="shared" si="1"/>
        <v>2490000</v>
      </c>
      <c r="H17">
        <v>15</v>
      </c>
      <c r="I17" s="5">
        <f t="shared" si="2"/>
        <v>1034636.8277682511</v>
      </c>
    </row>
    <row r="18" spans="1:9" x14ac:dyDescent="0.3">
      <c r="A18">
        <v>16</v>
      </c>
      <c r="B18" s="1">
        <f>($D$3)*(1+3*$E$3/100)*12</f>
        <v>195000</v>
      </c>
      <c r="C18" s="1">
        <f t="shared" si="1"/>
        <v>2685000</v>
      </c>
      <c r="H18">
        <v>16</v>
      </c>
      <c r="I18" s="5">
        <f t="shared" si="2"/>
        <v>1107061.4057120287</v>
      </c>
    </row>
    <row r="19" spans="1:9" x14ac:dyDescent="0.3">
      <c r="A19">
        <v>17</v>
      </c>
      <c r="B19" s="1">
        <f t="shared" ref="B19:B22" si="5">($D$3)*(1+3*$E$3/100)*12</f>
        <v>195000</v>
      </c>
      <c r="C19" s="1">
        <f t="shared" si="1"/>
        <v>2880000</v>
      </c>
      <c r="H19">
        <v>17</v>
      </c>
      <c r="I19" s="5">
        <f t="shared" si="2"/>
        <v>1184555.7041118708</v>
      </c>
    </row>
    <row r="20" spans="1:9" x14ac:dyDescent="0.3">
      <c r="A20">
        <v>18</v>
      </c>
      <c r="B20" s="1">
        <f t="shared" si="5"/>
        <v>195000</v>
      </c>
      <c r="C20" s="1">
        <f t="shared" si="1"/>
        <v>3075000</v>
      </c>
      <c r="H20">
        <v>18</v>
      </c>
      <c r="I20" s="5">
        <f t="shared" si="2"/>
        <v>1267474.6033997019</v>
      </c>
    </row>
    <row r="21" spans="1:9" x14ac:dyDescent="0.3">
      <c r="A21">
        <v>19</v>
      </c>
      <c r="B21" s="1">
        <f t="shared" si="5"/>
        <v>195000</v>
      </c>
      <c r="C21" s="1">
        <f t="shared" si="1"/>
        <v>3270000</v>
      </c>
      <c r="H21">
        <v>19</v>
      </c>
      <c r="I21" s="5">
        <f t="shared" si="2"/>
        <v>1356197.8256376812</v>
      </c>
    </row>
    <row r="22" spans="1:9" x14ac:dyDescent="0.3">
      <c r="A22">
        <v>20</v>
      </c>
      <c r="B22" s="1">
        <f t="shared" si="5"/>
        <v>195000</v>
      </c>
      <c r="C22" s="1">
        <f t="shared" si="1"/>
        <v>3465000</v>
      </c>
      <c r="H22">
        <v>20</v>
      </c>
      <c r="I22" s="5">
        <f t="shared" si="2"/>
        <v>1451131.673432319</v>
      </c>
    </row>
    <row r="23" spans="1:9" x14ac:dyDescent="0.3">
      <c r="A23">
        <v>21</v>
      </c>
      <c r="B23" s="1">
        <f>($D$3)*(1+4*$E$3/100)*12</f>
        <v>210000</v>
      </c>
      <c r="C23" s="1">
        <f t="shared" si="1"/>
        <v>3675000</v>
      </c>
      <c r="H23">
        <v>21</v>
      </c>
      <c r="I23" s="5">
        <f t="shared" si="2"/>
        <v>1552710.8905725814</v>
      </c>
    </row>
    <row r="24" spans="1:9" x14ac:dyDescent="0.3">
      <c r="A24">
        <v>22</v>
      </c>
      <c r="B24" s="1">
        <f t="shared" ref="B24:B27" si="6">($D$3)*(1+4*$E$3/100)*12</f>
        <v>210000</v>
      </c>
      <c r="C24" s="1">
        <f t="shared" si="1"/>
        <v>3885000</v>
      </c>
      <c r="H24">
        <v>22</v>
      </c>
      <c r="I24" s="5">
        <f t="shared" si="2"/>
        <v>1661400.6529126621</v>
      </c>
    </row>
    <row r="25" spans="1:9" x14ac:dyDescent="0.3">
      <c r="A25">
        <v>23</v>
      </c>
      <c r="B25" s="1">
        <f t="shared" si="6"/>
        <v>210000</v>
      </c>
      <c r="C25" s="1">
        <f t="shared" si="1"/>
        <v>4095000</v>
      </c>
      <c r="H25">
        <v>23</v>
      </c>
      <c r="I25" s="5">
        <f t="shared" si="2"/>
        <v>1777698.6986165487</v>
      </c>
    </row>
    <row r="26" spans="1:9" x14ac:dyDescent="0.3">
      <c r="A26">
        <v>24</v>
      </c>
      <c r="B26" s="1">
        <f t="shared" si="6"/>
        <v>210000</v>
      </c>
      <c r="C26" s="1">
        <f t="shared" si="1"/>
        <v>4305000</v>
      </c>
      <c r="H26">
        <v>24</v>
      </c>
      <c r="I26" s="5">
        <f t="shared" si="2"/>
        <v>1902137.6075197072</v>
      </c>
    </row>
    <row r="27" spans="1:9" x14ac:dyDescent="0.3">
      <c r="A27">
        <v>25</v>
      </c>
      <c r="B27" s="1">
        <f t="shared" si="6"/>
        <v>210000</v>
      </c>
      <c r="C27" s="1">
        <f t="shared" si="1"/>
        <v>4515000</v>
      </c>
      <c r="H27">
        <v>25</v>
      </c>
      <c r="I27" s="5">
        <f t="shared" si="2"/>
        <v>2035287.2400460867</v>
      </c>
    </row>
    <row r="28" spans="1:9" x14ac:dyDescent="0.3">
      <c r="A28">
        <v>26</v>
      </c>
      <c r="B28" s="1">
        <f>($D$3)*(1+5*$E$3/100)*12</f>
        <v>225000</v>
      </c>
      <c r="C28" s="1">
        <f t="shared" si="1"/>
        <v>4740000</v>
      </c>
      <c r="H28">
        <v>26</v>
      </c>
      <c r="I28" s="5">
        <f t="shared" si="2"/>
        <v>2177757.346849313</v>
      </c>
    </row>
    <row r="29" spans="1:9" x14ac:dyDescent="0.3">
      <c r="A29">
        <v>27</v>
      </c>
      <c r="B29" s="1">
        <f t="shared" ref="B29:B32" si="7">($D$3)*(1+5*$E$3/100)*12</f>
        <v>225000</v>
      </c>
      <c r="C29" s="1">
        <f t="shared" si="1"/>
        <v>4965000</v>
      </c>
      <c r="H29">
        <v>27</v>
      </c>
      <c r="I29" s="5">
        <f t="shared" si="2"/>
        <v>2330200.3611287652</v>
      </c>
    </row>
    <row r="30" spans="1:9" x14ac:dyDescent="0.3">
      <c r="A30">
        <v>28</v>
      </c>
      <c r="B30" s="1">
        <f t="shared" si="7"/>
        <v>225000</v>
      </c>
      <c r="C30" s="1">
        <f t="shared" si="1"/>
        <v>5190000</v>
      </c>
      <c r="H30">
        <v>28</v>
      </c>
      <c r="I30" s="5">
        <f t="shared" si="2"/>
        <v>2493314.3864077791</v>
      </c>
    </row>
    <row r="31" spans="1:9" x14ac:dyDescent="0.3">
      <c r="A31">
        <v>29</v>
      </c>
      <c r="B31" s="1">
        <f t="shared" si="7"/>
        <v>225000</v>
      </c>
      <c r="C31" s="1">
        <f t="shared" si="1"/>
        <v>5415000</v>
      </c>
      <c r="H31">
        <v>29</v>
      </c>
      <c r="I31" s="5">
        <f t="shared" si="2"/>
        <v>2667846.3934563235</v>
      </c>
    </row>
    <row r="32" spans="1:9" x14ac:dyDescent="0.3">
      <c r="A32">
        <v>30</v>
      </c>
      <c r="B32" s="1">
        <f t="shared" si="7"/>
        <v>225000</v>
      </c>
      <c r="C32" s="1">
        <f t="shared" si="1"/>
        <v>5640000</v>
      </c>
      <c r="H32">
        <v>30</v>
      </c>
      <c r="I32" s="5">
        <f t="shared" si="2"/>
        <v>2854595.6409982662</v>
      </c>
    </row>
    <row r="33" spans="1:2" x14ac:dyDescent="0.3">
      <c r="A33" t="s">
        <v>5</v>
      </c>
      <c r="B33" s="1">
        <f>SUM(B3:B32)</f>
        <v>5640000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647AD-4A1C-4BF7-9F79-167A2772D902}">
  <dimension ref="A1:L33"/>
  <sheetViews>
    <sheetView tabSelected="1" workbookViewId="0">
      <selection activeCell="G5" sqref="G5"/>
    </sheetView>
  </sheetViews>
  <sheetFormatPr defaultRowHeight="14.4" x14ac:dyDescent="0.3"/>
  <cols>
    <col min="4" max="4" width="34.5546875" bestFit="1" customWidth="1"/>
    <col min="5" max="5" width="15.77734375" bestFit="1" customWidth="1"/>
    <col min="7" max="7" width="24.21875" bestFit="1" customWidth="1"/>
    <col min="9" max="9" width="13.109375" bestFit="1" customWidth="1"/>
    <col min="10" max="10" width="22.109375" bestFit="1" customWidth="1"/>
    <col min="11" max="11" width="15.33203125" bestFit="1" customWidth="1"/>
    <col min="12" max="12" width="16.88671875" bestFit="1" customWidth="1"/>
  </cols>
  <sheetData>
    <row r="1" spans="1:12" x14ac:dyDescent="0.3">
      <c r="G1" t="s">
        <v>8</v>
      </c>
      <c r="H1" t="s">
        <v>9</v>
      </c>
      <c r="I1" t="s">
        <v>10</v>
      </c>
      <c r="J1" t="s">
        <v>11</v>
      </c>
      <c r="K1" t="s">
        <v>18</v>
      </c>
      <c r="L1" t="s">
        <v>7</v>
      </c>
    </row>
    <row r="2" spans="1:12" x14ac:dyDescent="0.3">
      <c r="A2" t="s">
        <v>12</v>
      </c>
      <c r="G2" t="s">
        <v>12</v>
      </c>
      <c r="H2">
        <v>1.99</v>
      </c>
      <c r="I2" s="2">
        <v>3375000</v>
      </c>
      <c r="J2" s="2">
        <v>12500</v>
      </c>
      <c r="K2" s="3">
        <v>3750000</v>
      </c>
      <c r="L2" s="3">
        <v>375000</v>
      </c>
    </row>
    <row r="3" spans="1:12" x14ac:dyDescent="0.3">
      <c r="A3" t="s">
        <v>0</v>
      </c>
      <c r="B3" t="s">
        <v>13</v>
      </c>
      <c r="C3" t="s">
        <v>14</v>
      </c>
      <c r="D3" t="s">
        <v>15</v>
      </c>
      <c r="E3" t="s">
        <v>16</v>
      </c>
    </row>
    <row r="4" spans="1:12" x14ac:dyDescent="0.3">
      <c r="A4">
        <v>1</v>
      </c>
      <c r="B4">
        <f>$J$2*12</f>
        <v>150000</v>
      </c>
      <c r="C4" s="3">
        <f>($I$2/100)*$H$2</f>
        <v>67162.5</v>
      </c>
      <c r="D4" s="3">
        <f>C4+(I2-B4)</f>
        <v>3292162.5</v>
      </c>
      <c r="E4" s="3">
        <f>B4*A4</f>
        <v>150000</v>
      </c>
      <c r="J4" t="s">
        <v>21</v>
      </c>
      <c r="K4" t="s">
        <v>19</v>
      </c>
      <c r="L4" t="s">
        <v>20</v>
      </c>
    </row>
    <row r="5" spans="1:12" x14ac:dyDescent="0.3">
      <c r="A5">
        <v>2</v>
      </c>
      <c r="B5">
        <f t="shared" ref="B5:B32" si="0">$J$2*12</f>
        <v>150000</v>
      </c>
      <c r="C5" s="3">
        <f>(D4/100)*$H$2</f>
        <v>65514.033750000002</v>
      </c>
      <c r="D5" s="3">
        <f t="shared" ref="D5:D33" si="1">C5+(D4-B5)</f>
        <v>3207676.5337499999</v>
      </c>
      <c r="E5" s="3">
        <f t="shared" ref="E5:E33" si="2">B5*A5</f>
        <v>300000</v>
      </c>
      <c r="J5">
        <v>360</v>
      </c>
      <c r="K5" s="4">
        <f>PMT(H2/100,J5/12,I2,0)</f>
        <v>-150486.36147310297</v>
      </c>
      <c r="L5" s="4">
        <f>PMT(H2/100/12,J5,I2,0)</f>
        <v>-12457.786658631332</v>
      </c>
    </row>
    <row r="6" spans="1:12" x14ac:dyDescent="0.3">
      <c r="A6">
        <v>3</v>
      </c>
      <c r="B6">
        <f t="shared" si="0"/>
        <v>150000</v>
      </c>
      <c r="C6" s="3">
        <f t="shared" ref="C6:C33" si="3">(D5/100)*$H$2</f>
        <v>63832.763021625004</v>
      </c>
      <c r="D6" s="3">
        <f t="shared" si="1"/>
        <v>3121509.2967716251</v>
      </c>
      <c r="E6" s="3">
        <f t="shared" si="2"/>
        <v>450000</v>
      </c>
    </row>
    <row r="7" spans="1:12" x14ac:dyDescent="0.3">
      <c r="A7">
        <v>4</v>
      </c>
      <c r="B7">
        <f t="shared" si="0"/>
        <v>150000</v>
      </c>
      <c r="C7" s="3">
        <f t="shared" si="3"/>
        <v>62118.035005755337</v>
      </c>
      <c r="D7" s="3">
        <f t="shared" si="1"/>
        <v>3033627.3317773803</v>
      </c>
      <c r="E7" s="3">
        <f t="shared" si="2"/>
        <v>600000</v>
      </c>
    </row>
    <row r="8" spans="1:12" x14ac:dyDescent="0.3">
      <c r="A8">
        <v>5</v>
      </c>
      <c r="B8">
        <f t="shared" si="0"/>
        <v>150000</v>
      </c>
      <c r="C8" s="3">
        <f t="shared" si="3"/>
        <v>60369.18390236987</v>
      </c>
      <c r="D8" s="3">
        <f t="shared" si="1"/>
        <v>2943996.5156797501</v>
      </c>
      <c r="E8" s="3">
        <f t="shared" si="2"/>
        <v>750000</v>
      </c>
    </row>
    <row r="9" spans="1:12" x14ac:dyDescent="0.3">
      <c r="A9">
        <v>6</v>
      </c>
      <c r="B9">
        <f t="shared" si="0"/>
        <v>150000</v>
      </c>
      <c r="C9" s="3">
        <f t="shared" si="3"/>
        <v>58585.530662027028</v>
      </c>
      <c r="D9" s="3">
        <f t="shared" si="1"/>
        <v>2852582.0463417773</v>
      </c>
      <c r="E9" s="3">
        <f t="shared" si="2"/>
        <v>900000</v>
      </c>
    </row>
    <row r="10" spans="1:12" x14ac:dyDescent="0.3">
      <c r="A10">
        <v>7</v>
      </c>
      <c r="B10">
        <f t="shared" si="0"/>
        <v>150000</v>
      </c>
      <c r="C10" s="3">
        <f t="shared" si="3"/>
        <v>56766.382722201372</v>
      </c>
      <c r="D10" s="3">
        <f t="shared" si="1"/>
        <v>2759348.4290639786</v>
      </c>
      <c r="E10" s="3">
        <f t="shared" si="2"/>
        <v>1050000</v>
      </c>
    </row>
    <row r="11" spans="1:12" x14ac:dyDescent="0.3">
      <c r="A11">
        <v>8</v>
      </c>
      <c r="B11">
        <f t="shared" si="0"/>
        <v>150000</v>
      </c>
      <c r="C11" s="3">
        <f t="shared" si="3"/>
        <v>54911.033738373175</v>
      </c>
      <c r="D11" s="3">
        <f t="shared" si="1"/>
        <v>2664259.4628023519</v>
      </c>
      <c r="E11" s="3">
        <f t="shared" si="2"/>
        <v>1200000</v>
      </c>
    </row>
    <row r="12" spans="1:12" x14ac:dyDescent="0.3">
      <c r="A12">
        <v>9</v>
      </c>
      <c r="B12">
        <f t="shared" si="0"/>
        <v>150000</v>
      </c>
      <c r="C12" s="3">
        <f t="shared" si="3"/>
        <v>53018.7633097668</v>
      </c>
      <c r="D12" s="3">
        <f t="shared" si="1"/>
        <v>2567278.2261121189</v>
      </c>
      <c r="E12" s="3">
        <f t="shared" si="2"/>
        <v>1350000</v>
      </c>
    </row>
    <row r="13" spans="1:12" x14ac:dyDescent="0.3">
      <c r="A13">
        <v>10</v>
      </c>
      <c r="B13">
        <f t="shared" si="0"/>
        <v>150000</v>
      </c>
      <c r="C13" s="3">
        <f t="shared" si="3"/>
        <v>51088.836699631167</v>
      </c>
      <c r="D13" s="3">
        <f t="shared" si="1"/>
        <v>2468367.06281175</v>
      </c>
      <c r="E13" s="3">
        <f t="shared" si="2"/>
        <v>1500000</v>
      </c>
    </row>
    <row r="14" spans="1:12" x14ac:dyDescent="0.3">
      <c r="A14">
        <v>11</v>
      </c>
      <c r="B14">
        <f t="shared" si="0"/>
        <v>150000</v>
      </c>
      <c r="C14" s="3">
        <f t="shared" si="3"/>
        <v>49120.504549953825</v>
      </c>
      <c r="D14" s="3">
        <f t="shared" si="1"/>
        <v>2367487.5673617036</v>
      </c>
      <c r="E14" s="3">
        <f t="shared" si="2"/>
        <v>1650000</v>
      </c>
    </row>
    <row r="15" spans="1:12" x14ac:dyDescent="0.3">
      <c r="A15">
        <v>12</v>
      </c>
      <c r="B15">
        <f t="shared" si="0"/>
        <v>150000</v>
      </c>
      <c r="C15" s="3">
        <f t="shared" si="3"/>
        <v>47113.002590497905</v>
      </c>
      <c r="D15" s="3">
        <f t="shared" si="1"/>
        <v>2264600.5699522016</v>
      </c>
      <c r="E15" s="3">
        <f t="shared" si="2"/>
        <v>1800000</v>
      </c>
    </row>
    <row r="16" spans="1:12" x14ac:dyDescent="0.3">
      <c r="A16">
        <v>13</v>
      </c>
      <c r="B16">
        <f t="shared" si="0"/>
        <v>150000</v>
      </c>
      <c r="C16" s="3">
        <f t="shared" si="3"/>
        <v>45065.551342048806</v>
      </c>
      <c r="D16" s="3">
        <f t="shared" si="1"/>
        <v>2159666.1212942502</v>
      </c>
      <c r="E16" s="3">
        <f t="shared" si="2"/>
        <v>1950000</v>
      </c>
    </row>
    <row r="17" spans="1:6" x14ac:dyDescent="0.3">
      <c r="A17">
        <v>14</v>
      </c>
      <c r="B17">
        <f t="shared" si="0"/>
        <v>150000</v>
      </c>
      <c r="C17" s="3">
        <f t="shared" si="3"/>
        <v>42977.355813755574</v>
      </c>
      <c r="D17" s="3">
        <f t="shared" si="1"/>
        <v>2052643.4771080059</v>
      </c>
      <c r="E17" s="3">
        <f t="shared" si="2"/>
        <v>2100000</v>
      </c>
    </row>
    <row r="18" spans="1:6" x14ac:dyDescent="0.3">
      <c r="A18">
        <v>15</v>
      </c>
      <c r="B18">
        <f t="shared" si="0"/>
        <v>150000</v>
      </c>
      <c r="C18" s="3">
        <f t="shared" si="3"/>
        <v>40847.605194449316</v>
      </c>
      <c r="D18" s="3">
        <f t="shared" si="1"/>
        <v>1943491.0823024553</v>
      </c>
      <c r="E18" s="3">
        <f t="shared" si="2"/>
        <v>2250000</v>
      </c>
      <c r="F18" t="s">
        <v>25</v>
      </c>
    </row>
    <row r="19" spans="1:6" x14ac:dyDescent="0.3">
      <c r="A19">
        <v>16</v>
      </c>
      <c r="B19">
        <f t="shared" si="0"/>
        <v>150000</v>
      </c>
      <c r="C19" s="3">
        <f t="shared" si="3"/>
        <v>38675.472537818867</v>
      </c>
      <c r="D19" s="3">
        <f t="shared" si="1"/>
        <v>1832166.5548402742</v>
      </c>
      <c r="E19" s="3">
        <f t="shared" si="2"/>
        <v>2400000</v>
      </c>
    </row>
    <row r="20" spans="1:6" x14ac:dyDescent="0.3">
      <c r="A20">
        <v>17</v>
      </c>
      <c r="B20">
        <f t="shared" si="0"/>
        <v>150000</v>
      </c>
      <c r="C20" s="3">
        <f t="shared" si="3"/>
        <v>36460.114441321457</v>
      </c>
      <c r="D20" s="3">
        <f t="shared" si="1"/>
        <v>1718626.6692815956</v>
      </c>
      <c r="E20" s="3">
        <f t="shared" si="2"/>
        <v>2550000</v>
      </c>
    </row>
    <row r="21" spans="1:6" x14ac:dyDescent="0.3">
      <c r="A21">
        <v>18</v>
      </c>
      <c r="B21">
        <f t="shared" si="0"/>
        <v>150000</v>
      </c>
      <c r="C21" s="3">
        <f t="shared" si="3"/>
        <v>34200.670718703754</v>
      </c>
      <c r="D21" s="3">
        <f t="shared" si="1"/>
        <v>1602827.3400002993</v>
      </c>
      <c r="E21" s="3">
        <f t="shared" si="2"/>
        <v>2700000</v>
      </c>
    </row>
    <row r="22" spans="1:6" x14ac:dyDescent="0.3">
      <c r="A22">
        <v>19</v>
      </c>
      <c r="B22">
        <f t="shared" si="0"/>
        <v>150000</v>
      </c>
      <c r="C22" s="3">
        <f t="shared" si="3"/>
        <v>31896.264066005955</v>
      </c>
      <c r="D22" s="3">
        <f t="shared" si="1"/>
        <v>1484723.6040663053</v>
      </c>
      <c r="E22" s="3">
        <f t="shared" si="2"/>
        <v>2850000</v>
      </c>
    </row>
    <row r="23" spans="1:6" x14ac:dyDescent="0.3">
      <c r="A23">
        <v>20</v>
      </c>
      <c r="B23">
        <f t="shared" si="0"/>
        <v>150000</v>
      </c>
      <c r="C23" s="3">
        <f t="shared" si="3"/>
        <v>29545.999720919477</v>
      </c>
      <c r="D23" s="3">
        <f t="shared" si="1"/>
        <v>1364269.6037872247</v>
      </c>
      <c r="E23" s="3">
        <f t="shared" si="2"/>
        <v>3000000</v>
      </c>
    </row>
    <row r="24" spans="1:6" x14ac:dyDescent="0.3">
      <c r="A24">
        <v>21</v>
      </c>
      <c r="B24">
        <f t="shared" si="0"/>
        <v>150000</v>
      </c>
      <c r="C24" s="3">
        <f t="shared" si="3"/>
        <v>27148.965115365772</v>
      </c>
      <c r="D24" s="3">
        <f t="shared" si="1"/>
        <v>1241418.5689025905</v>
      </c>
      <c r="E24" s="3">
        <f t="shared" si="2"/>
        <v>3150000</v>
      </c>
    </row>
    <row r="25" spans="1:6" x14ac:dyDescent="0.3">
      <c r="A25">
        <v>22</v>
      </c>
      <c r="B25">
        <f t="shared" si="0"/>
        <v>150000</v>
      </c>
      <c r="C25" s="3">
        <f t="shared" si="3"/>
        <v>24704.229521161553</v>
      </c>
      <c r="D25" s="3">
        <f t="shared" si="1"/>
        <v>1116122.7984237522</v>
      </c>
      <c r="E25" s="3">
        <f t="shared" si="2"/>
        <v>3300000</v>
      </c>
    </row>
    <row r="26" spans="1:6" x14ac:dyDescent="0.3">
      <c r="A26">
        <v>23</v>
      </c>
      <c r="B26">
        <f t="shared" si="0"/>
        <v>150000</v>
      </c>
      <c r="C26" s="3">
        <f t="shared" si="3"/>
        <v>22210.843688632667</v>
      </c>
      <c r="D26" s="3">
        <f t="shared" si="1"/>
        <v>988333.6421123849</v>
      </c>
      <c r="E26" s="3">
        <f t="shared" si="2"/>
        <v>3450000</v>
      </c>
    </row>
    <row r="27" spans="1:6" x14ac:dyDescent="0.3">
      <c r="A27">
        <v>24</v>
      </c>
      <c r="B27">
        <f t="shared" si="0"/>
        <v>150000</v>
      </c>
      <c r="C27" s="3">
        <f t="shared" si="3"/>
        <v>19667.839478036462</v>
      </c>
      <c r="D27" s="3">
        <f t="shared" si="1"/>
        <v>858001.4815904214</v>
      </c>
      <c r="E27" s="3">
        <f t="shared" si="2"/>
        <v>3600000</v>
      </c>
    </row>
    <row r="28" spans="1:6" x14ac:dyDescent="0.3">
      <c r="A28">
        <v>25</v>
      </c>
      <c r="B28">
        <f t="shared" si="0"/>
        <v>150000</v>
      </c>
      <c r="C28" s="3">
        <f t="shared" si="3"/>
        <v>17074.229483649386</v>
      </c>
      <c r="D28" s="3">
        <f t="shared" si="1"/>
        <v>725075.71107407077</v>
      </c>
      <c r="E28" s="3">
        <f t="shared" si="2"/>
        <v>3750000</v>
      </c>
    </row>
    <row r="29" spans="1:6" x14ac:dyDescent="0.3">
      <c r="A29">
        <v>26</v>
      </c>
      <c r="B29">
        <f t="shared" si="0"/>
        <v>150000</v>
      </c>
      <c r="C29" s="3">
        <f t="shared" si="3"/>
        <v>14429.006650374007</v>
      </c>
      <c r="D29" s="3">
        <f t="shared" si="1"/>
        <v>589504.71772444481</v>
      </c>
      <c r="E29" s="3">
        <f t="shared" si="2"/>
        <v>3900000</v>
      </c>
    </row>
    <row r="30" spans="1:6" x14ac:dyDescent="0.3">
      <c r="A30">
        <v>27</v>
      </c>
      <c r="B30">
        <f t="shared" si="0"/>
        <v>150000</v>
      </c>
      <c r="C30" s="3">
        <f t="shared" si="3"/>
        <v>11731.143882716451</v>
      </c>
      <c r="D30" s="3">
        <f t="shared" si="1"/>
        <v>451235.86160716123</v>
      </c>
      <c r="E30" s="3">
        <f t="shared" si="2"/>
        <v>4050000</v>
      </c>
    </row>
    <row r="31" spans="1:6" x14ac:dyDescent="0.3">
      <c r="A31">
        <v>28</v>
      </c>
      <c r="B31">
        <f t="shared" si="0"/>
        <v>150000</v>
      </c>
      <c r="C31" s="3">
        <f t="shared" si="3"/>
        <v>8979.593645982508</v>
      </c>
      <c r="D31" s="3">
        <f t="shared" si="1"/>
        <v>310215.45525314374</v>
      </c>
      <c r="E31" s="3">
        <f t="shared" si="2"/>
        <v>4200000</v>
      </c>
    </row>
    <row r="32" spans="1:6" x14ac:dyDescent="0.3">
      <c r="A32">
        <v>29</v>
      </c>
      <c r="B32">
        <f t="shared" si="0"/>
        <v>150000</v>
      </c>
      <c r="C32" s="3">
        <f t="shared" si="3"/>
        <v>6173.2875595375599</v>
      </c>
      <c r="D32" s="3">
        <f t="shared" si="1"/>
        <v>166388.7428126813</v>
      </c>
      <c r="E32" s="3">
        <f t="shared" si="2"/>
        <v>4350000</v>
      </c>
    </row>
    <row r="33" spans="1:6" x14ac:dyDescent="0.3">
      <c r="A33">
        <v>30</v>
      </c>
      <c r="B33">
        <f>$J$2*12</f>
        <v>150000</v>
      </c>
      <c r="C33" s="3">
        <f t="shared" si="3"/>
        <v>3311.135981972358</v>
      </c>
      <c r="D33" s="3">
        <f t="shared" si="1"/>
        <v>19699.878794653661</v>
      </c>
      <c r="E33" s="6">
        <f t="shared" si="2"/>
        <v>4500000</v>
      </c>
      <c r="F33" t="s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Nájem Praha Centrum</vt:lpstr>
      <vt:lpstr>Hypotéka Praha Centrum</vt:lpstr>
      <vt:lpstr>Nájem Praha Mimo Centrum</vt:lpstr>
      <vt:lpstr>Hypotéka Praha Mimo Centrum</vt:lpstr>
      <vt:lpstr>Nájem Pardubice</vt:lpstr>
      <vt:lpstr>Hypotéka Pardubice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Dvorak</dc:creator>
  <cp:lastModifiedBy>Jakub Dvorak</cp:lastModifiedBy>
  <dcterms:created xsi:type="dcterms:W3CDTF">2020-11-28T20:12:26Z</dcterms:created>
  <dcterms:modified xsi:type="dcterms:W3CDTF">2020-12-13T08:13:30Z</dcterms:modified>
</cp:coreProperties>
</file>