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ba\Desktop\"/>
    </mc:Choice>
  </mc:AlternateContent>
  <xr:revisionPtr revIDLastSave="0" documentId="13_ncr:1_{8D5218BF-9D79-4022-A4E9-65DB2A502CFE}" xr6:coauthVersionLast="44" xr6:coauthVersionMax="44" xr10:uidLastSave="{00000000-0000-0000-0000-000000000000}"/>
  <bookViews>
    <workbookView xWindow="-108" yWindow="-108" windowWidth="23256" windowHeight="12720" xr2:uid="{62C41C1F-AD49-4D77-818A-B7050CDF839A}"/>
  </bookViews>
  <sheets>
    <sheet name="Overview" sheetId="1" r:id="rId1"/>
    <sheet name="Distribuce peněz" sheetId="2" r:id="rId2"/>
    <sheet name="Vývoj" sheetId="4" r:id="rId3"/>
    <sheet name="Hypotetický časový vývoj" sheetId="5" r:id="rId4"/>
  </sheets>
  <definedNames>
    <definedName name="Dny">OFFSET(Vývoj!$B$5,0,0,COUNTA(Vývoj!$B$5:$B$35),1)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8" i="1" l="1"/>
  <c r="AD8" i="1"/>
  <c r="AF8" i="1" s="1"/>
  <c r="X8" i="1"/>
  <c r="Z8" i="1" s="1"/>
  <c r="Y8" i="1"/>
  <c r="AC8" i="1" l="1"/>
  <c r="AE8" i="1" s="1"/>
  <c r="B17" i="4"/>
  <c r="C17" i="4"/>
  <c r="D17" i="4" l="1"/>
  <c r="E17" i="4"/>
  <c r="B16" i="4"/>
  <c r="B15" i="4"/>
  <c r="W5" i="2"/>
  <c r="Y5" i="1"/>
  <c r="Y6" i="1"/>
  <c r="Y7" i="1"/>
  <c r="C16" i="4" l="1"/>
  <c r="C15" i="4"/>
  <c r="D15" i="4" l="1"/>
  <c r="E15" i="4"/>
  <c r="D16" i="4"/>
  <c r="E16" i="4"/>
  <c r="B14" i="4"/>
  <c r="X5" i="1"/>
  <c r="X6" i="1"/>
  <c r="X7" i="1"/>
  <c r="B18" i="5" l="1"/>
  <c r="B20" i="5"/>
  <c r="B22" i="5"/>
  <c r="B24" i="5"/>
  <c r="B4" i="5"/>
  <c r="C14" i="4" l="1"/>
  <c r="B13" i="4"/>
  <c r="B12" i="4"/>
  <c r="E14" i="4" l="1"/>
  <c r="D14" i="4"/>
  <c r="C13" i="4"/>
  <c r="A5" i="4"/>
  <c r="C5" i="4"/>
  <c r="D5" i="4" s="1"/>
  <c r="C5" i="2"/>
  <c r="X5" i="2"/>
  <c r="Q5" i="2"/>
  <c r="P5" i="2"/>
  <c r="O5" i="2"/>
  <c r="N5" i="2"/>
  <c r="M5" i="2"/>
  <c r="L5" i="2"/>
  <c r="F5" i="2"/>
  <c r="E5" i="2"/>
  <c r="D5" i="2"/>
  <c r="B5" i="2"/>
  <c r="D13" i="4" l="1"/>
  <c r="E13" i="4"/>
  <c r="E5" i="4"/>
  <c r="Z7" i="1" l="1"/>
  <c r="Z6" i="1"/>
  <c r="AC7" i="1" l="1"/>
  <c r="B7" i="4" s="1"/>
  <c r="AD7" i="1"/>
  <c r="C12" i="4" l="1"/>
  <c r="B11" i="4"/>
  <c r="B9" i="4"/>
  <c r="A4" i="2"/>
  <c r="V5" i="2" l="1"/>
  <c r="C12" i="2" s="1"/>
  <c r="R5" i="2"/>
  <c r="C13" i="2" s="1"/>
  <c r="U5" i="2"/>
  <c r="C14" i="2" s="1"/>
  <c r="T5" i="2"/>
  <c r="S5" i="2"/>
  <c r="C11" i="2" s="1"/>
  <c r="C11" i="4"/>
  <c r="B10" i="4"/>
  <c r="C8" i="4"/>
  <c r="B8" i="4"/>
  <c r="E12" i="4"/>
  <c r="D12" i="4"/>
  <c r="K5" i="2"/>
  <c r="C10" i="2" s="1"/>
  <c r="H5" i="2"/>
  <c r="I5" i="2"/>
  <c r="J5" i="2"/>
  <c r="G5" i="2"/>
  <c r="C9" i="4"/>
  <c r="C10" i="4"/>
  <c r="B2" i="5" l="1"/>
  <c r="B16" i="5"/>
  <c r="C8" i="2"/>
  <c r="D9" i="4"/>
  <c r="E9" i="4"/>
  <c r="E8" i="4"/>
  <c r="D8" i="4"/>
  <c r="D10" i="4"/>
  <c r="E10" i="4"/>
  <c r="D11" i="4"/>
  <c r="E11" i="4"/>
  <c r="C9" i="2"/>
  <c r="AD6" i="1"/>
  <c r="B31" i="5" l="1"/>
  <c r="C31" i="5" s="1"/>
  <c r="D31" i="5" s="1"/>
  <c r="E31" i="5" s="1"/>
  <c r="F31" i="5" s="1"/>
  <c r="G31" i="5" s="1"/>
  <c r="H31" i="5" s="1"/>
  <c r="I31" i="5" s="1"/>
  <c r="J31" i="5" s="1"/>
  <c r="K31" i="5" s="1"/>
  <c r="L31" i="5" s="1"/>
  <c r="M31" i="5" s="1"/>
  <c r="N31" i="5" s="1"/>
  <c r="O31" i="5" s="1"/>
  <c r="P31" i="5" s="1"/>
  <c r="Q31" i="5" s="1"/>
  <c r="R31" i="5" s="1"/>
  <c r="S31" i="5" s="1"/>
  <c r="T31" i="5" s="1"/>
  <c r="U31" i="5" s="1"/>
  <c r="V31" i="5" s="1"/>
  <c r="W31" i="5" s="1"/>
  <c r="X31" i="5" s="1"/>
  <c r="Y31" i="5" s="1"/>
  <c r="Z31" i="5" s="1"/>
  <c r="AA31" i="5" s="1"/>
  <c r="AB31" i="5" s="1"/>
  <c r="AC31" i="5" s="1"/>
  <c r="AD31" i="5" s="1"/>
  <c r="AE31" i="5" s="1"/>
  <c r="AF31" i="5" s="1"/>
  <c r="AG31" i="5" s="1"/>
  <c r="AH31" i="5" s="1"/>
  <c r="AI31" i="5" s="1"/>
  <c r="AJ31" i="5" s="1"/>
  <c r="AK31" i="5" s="1"/>
  <c r="AL31" i="5" s="1"/>
  <c r="AM31" i="5" s="1"/>
  <c r="AN31" i="5" s="1"/>
  <c r="AO31" i="5" s="1"/>
  <c r="AP31" i="5" s="1"/>
  <c r="AQ31" i="5" s="1"/>
  <c r="AR31" i="5" s="1"/>
  <c r="AS31" i="5" s="1"/>
  <c r="AT31" i="5" s="1"/>
  <c r="AU31" i="5" s="1"/>
  <c r="B30" i="5"/>
  <c r="C30" i="5" s="1"/>
  <c r="D30" i="5" s="1"/>
  <c r="E30" i="5" s="1"/>
  <c r="F30" i="5" s="1"/>
  <c r="G30" i="5" s="1"/>
  <c r="H30" i="5" s="1"/>
  <c r="I30" i="5" s="1"/>
  <c r="J30" i="5" s="1"/>
  <c r="K30" i="5" s="1"/>
  <c r="L30" i="5" s="1"/>
  <c r="M30" i="5" s="1"/>
  <c r="N30" i="5" s="1"/>
  <c r="O30" i="5" s="1"/>
  <c r="P30" i="5" s="1"/>
  <c r="Q30" i="5" s="1"/>
  <c r="R30" i="5" s="1"/>
  <c r="S30" i="5" s="1"/>
  <c r="T30" i="5" s="1"/>
  <c r="U30" i="5" s="1"/>
  <c r="V30" i="5" s="1"/>
  <c r="W30" i="5" s="1"/>
  <c r="X30" i="5" s="1"/>
  <c r="Y30" i="5" s="1"/>
  <c r="Z30" i="5" s="1"/>
  <c r="AA30" i="5" s="1"/>
  <c r="AB30" i="5" s="1"/>
  <c r="AC30" i="5" s="1"/>
  <c r="AD30" i="5" s="1"/>
  <c r="AE30" i="5" s="1"/>
  <c r="AF30" i="5" s="1"/>
  <c r="AG30" i="5" s="1"/>
  <c r="AH30" i="5" s="1"/>
  <c r="AI30" i="5" s="1"/>
  <c r="AJ30" i="5" s="1"/>
  <c r="AK30" i="5" s="1"/>
  <c r="AL30" i="5" s="1"/>
  <c r="AM30" i="5" s="1"/>
  <c r="AN30" i="5" s="1"/>
  <c r="AO30" i="5" s="1"/>
  <c r="AP30" i="5" s="1"/>
  <c r="AQ30" i="5" s="1"/>
  <c r="AR30" i="5" s="1"/>
  <c r="AS30" i="5" s="1"/>
  <c r="AT30" i="5" s="1"/>
  <c r="AU30" i="5" s="1"/>
  <c r="B32" i="5"/>
  <c r="C32" i="5" s="1"/>
  <c r="D32" i="5" s="1"/>
  <c r="E32" i="5" s="1"/>
  <c r="F32" i="5" s="1"/>
  <c r="G32" i="5" s="1"/>
  <c r="H32" i="5" s="1"/>
  <c r="I32" i="5" s="1"/>
  <c r="J32" i="5" s="1"/>
  <c r="K32" i="5" s="1"/>
  <c r="L32" i="5" s="1"/>
  <c r="M32" i="5" s="1"/>
  <c r="N32" i="5" s="1"/>
  <c r="O32" i="5" s="1"/>
  <c r="P32" i="5" s="1"/>
  <c r="Q32" i="5" s="1"/>
  <c r="R32" i="5" s="1"/>
  <c r="S32" i="5" s="1"/>
  <c r="T32" i="5" s="1"/>
  <c r="U32" i="5" s="1"/>
  <c r="V32" i="5" s="1"/>
  <c r="W32" i="5" s="1"/>
  <c r="X32" i="5" s="1"/>
  <c r="Y32" i="5" s="1"/>
  <c r="Z32" i="5" s="1"/>
  <c r="AA32" i="5" s="1"/>
  <c r="AB32" i="5" s="1"/>
  <c r="AC32" i="5" s="1"/>
  <c r="AD32" i="5" s="1"/>
  <c r="AE32" i="5" s="1"/>
  <c r="AF32" i="5" s="1"/>
  <c r="AG32" i="5" s="1"/>
  <c r="AH32" i="5" s="1"/>
  <c r="AI32" i="5" s="1"/>
  <c r="AJ32" i="5" s="1"/>
  <c r="AK32" i="5" s="1"/>
  <c r="AL32" i="5" s="1"/>
  <c r="AM32" i="5" s="1"/>
  <c r="AN32" i="5" s="1"/>
  <c r="AO32" i="5" s="1"/>
  <c r="AP32" i="5" s="1"/>
  <c r="AQ32" i="5" s="1"/>
  <c r="AR32" i="5" s="1"/>
  <c r="AS32" i="5" s="1"/>
  <c r="AT32" i="5" s="1"/>
  <c r="AU32" i="5" s="1"/>
  <c r="B11" i="5"/>
  <c r="C11" i="5" s="1"/>
  <c r="D11" i="5" s="1"/>
  <c r="E11" i="5" s="1"/>
  <c r="F11" i="5" s="1"/>
  <c r="G11" i="5" s="1"/>
  <c r="H11" i="5" s="1"/>
  <c r="I11" i="5" s="1"/>
  <c r="J11" i="5" s="1"/>
  <c r="K11" i="5" s="1"/>
  <c r="L11" i="5" s="1"/>
  <c r="M11" i="5" s="1"/>
  <c r="N11" i="5" s="1"/>
  <c r="O11" i="5" s="1"/>
  <c r="P11" i="5" s="1"/>
  <c r="Q11" i="5" s="1"/>
  <c r="R11" i="5" s="1"/>
  <c r="S11" i="5" s="1"/>
  <c r="T11" i="5" s="1"/>
  <c r="U11" i="5" s="1"/>
  <c r="V11" i="5" s="1"/>
  <c r="W11" i="5" s="1"/>
  <c r="X11" i="5" s="1"/>
  <c r="Y11" i="5" s="1"/>
  <c r="Z11" i="5" s="1"/>
  <c r="AA11" i="5" s="1"/>
  <c r="AB11" i="5" s="1"/>
  <c r="AC11" i="5" s="1"/>
  <c r="AD11" i="5" s="1"/>
  <c r="AE11" i="5" s="1"/>
  <c r="AF11" i="5" s="1"/>
  <c r="AG11" i="5" s="1"/>
  <c r="AH11" i="5" s="1"/>
  <c r="AI11" i="5" s="1"/>
  <c r="AJ11" i="5" s="1"/>
  <c r="AK11" i="5" s="1"/>
  <c r="AL11" i="5" s="1"/>
  <c r="AM11" i="5" s="1"/>
  <c r="AN11" i="5" s="1"/>
  <c r="AO11" i="5" s="1"/>
  <c r="AP11" i="5" s="1"/>
  <c r="AQ11" i="5" s="1"/>
  <c r="AR11" i="5" s="1"/>
  <c r="AS11" i="5" s="1"/>
  <c r="AT11" i="5" s="1"/>
  <c r="AU11" i="5" s="1"/>
  <c r="B10" i="5"/>
  <c r="C10" i="5" s="1"/>
  <c r="D10" i="5" s="1"/>
  <c r="E10" i="5" s="1"/>
  <c r="F10" i="5" s="1"/>
  <c r="G10" i="5" s="1"/>
  <c r="H10" i="5" s="1"/>
  <c r="I10" i="5" s="1"/>
  <c r="J10" i="5" s="1"/>
  <c r="K10" i="5" s="1"/>
  <c r="L10" i="5" s="1"/>
  <c r="M10" i="5" s="1"/>
  <c r="N10" i="5" s="1"/>
  <c r="O10" i="5" s="1"/>
  <c r="P10" i="5" s="1"/>
  <c r="Q10" i="5" s="1"/>
  <c r="R10" i="5" s="1"/>
  <c r="S10" i="5" s="1"/>
  <c r="T10" i="5" s="1"/>
  <c r="U10" i="5" s="1"/>
  <c r="V10" i="5" s="1"/>
  <c r="W10" i="5" s="1"/>
  <c r="X10" i="5" s="1"/>
  <c r="Y10" i="5" s="1"/>
  <c r="Z10" i="5" s="1"/>
  <c r="AA10" i="5" s="1"/>
  <c r="AB10" i="5" s="1"/>
  <c r="AC10" i="5" s="1"/>
  <c r="AD10" i="5" s="1"/>
  <c r="AE10" i="5" s="1"/>
  <c r="AF10" i="5" s="1"/>
  <c r="AG10" i="5" s="1"/>
  <c r="AH10" i="5" s="1"/>
  <c r="AI10" i="5" s="1"/>
  <c r="AJ10" i="5" s="1"/>
  <c r="AK10" i="5" s="1"/>
  <c r="AL10" i="5" s="1"/>
  <c r="AM10" i="5" s="1"/>
  <c r="AN10" i="5" s="1"/>
  <c r="AO10" i="5" s="1"/>
  <c r="AP10" i="5" s="1"/>
  <c r="AQ10" i="5" s="1"/>
  <c r="AR10" i="5" s="1"/>
  <c r="AS10" i="5" s="1"/>
  <c r="AT10" i="5" s="1"/>
  <c r="AU10" i="5" s="1"/>
  <c r="B12" i="5"/>
  <c r="C12" i="5" s="1"/>
  <c r="D12" i="5" s="1"/>
  <c r="E12" i="5" s="1"/>
  <c r="F12" i="5" s="1"/>
  <c r="G12" i="5" s="1"/>
  <c r="H12" i="5" s="1"/>
  <c r="I12" i="5" s="1"/>
  <c r="J12" i="5" s="1"/>
  <c r="K12" i="5" s="1"/>
  <c r="L12" i="5" s="1"/>
  <c r="M12" i="5" s="1"/>
  <c r="N12" i="5" s="1"/>
  <c r="O12" i="5" s="1"/>
  <c r="P12" i="5" s="1"/>
  <c r="Q12" i="5" s="1"/>
  <c r="R12" i="5" s="1"/>
  <c r="S12" i="5" s="1"/>
  <c r="T12" i="5" s="1"/>
  <c r="U12" i="5" s="1"/>
  <c r="V12" i="5" s="1"/>
  <c r="W12" i="5" s="1"/>
  <c r="X12" i="5" s="1"/>
  <c r="Y12" i="5" s="1"/>
  <c r="Z12" i="5" s="1"/>
  <c r="AA12" i="5" s="1"/>
  <c r="AB12" i="5" s="1"/>
  <c r="AC12" i="5" s="1"/>
  <c r="AD12" i="5" s="1"/>
  <c r="AE12" i="5" s="1"/>
  <c r="AF12" i="5" s="1"/>
  <c r="AG12" i="5" s="1"/>
  <c r="AH12" i="5" s="1"/>
  <c r="AI12" i="5" s="1"/>
  <c r="AJ12" i="5" s="1"/>
  <c r="AK12" i="5" s="1"/>
  <c r="AL12" i="5" s="1"/>
  <c r="AM12" i="5" s="1"/>
  <c r="AN12" i="5" s="1"/>
  <c r="AO12" i="5" s="1"/>
  <c r="AP12" i="5" s="1"/>
  <c r="AQ12" i="5" s="1"/>
  <c r="AR12" i="5" s="1"/>
  <c r="AS12" i="5" s="1"/>
  <c r="AT12" i="5" s="1"/>
  <c r="AU12" i="5" s="1"/>
  <c r="C15" i="2"/>
  <c r="AA7" i="1"/>
  <c r="AF7" i="1"/>
  <c r="AC6" i="1"/>
  <c r="B6" i="4" s="1"/>
  <c r="AE7" i="1" l="1"/>
  <c r="C7" i="4" s="1"/>
  <c r="D7" i="4" l="1"/>
  <c r="E7" i="4"/>
  <c r="AD5" i="1" l="1"/>
  <c r="AF6" i="1" s="1"/>
  <c r="AA6" i="1"/>
  <c r="AC5" i="1"/>
  <c r="AE6" i="1" l="1"/>
  <c r="C6" i="4" s="1"/>
  <c r="B5" i="4"/>
  <c r="D6" i="4" l="1"/>
  <c r="E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Jakub Dvorak</author>
  </authors>
  <commentList>
    <comment ref="E1" authorId="0" shapeId="0" xr:uid="{C98F17E6-D93B-4DF2-A13D-E724CAD809DA}">
      <text>
        <r>
          <rPr>
            <b/>
            <sz val="9"/>
            <color indexed="81"/>
            <rFont val="Tahoma"/>
            <family val="2"/>
            <charset val="238"/>
          </rPr>
          <t>Jakub Dvorak:</t>
        </r>
        <r>
          <rPr>
            <sz val="9"/>
            <color indexed="81"/>
            <rFont val="Tahoma"/>
            <family val="2"/>
            <charset val="238"/>
          </rPr>
          <t xml:space="preserve">
původně Sparkasse</t>
        </r>
      </text>
    </comment>
    <comment ref="A2" authorId="0" shapeId="0" xr:uid="{95FCA569-0EE9-40F4-9A42-7A09D4E31D78}">
      <text>
        <r>
          <rPr>
            <b/>
            <sz val="9"/>
            <color indexed="81"/>
            <rFont val="Tahoma"/>
            <charset val="1"/>
          </rPr>
          <t>Jakub Dvorak:</t>
        </r>
        <r>
          <rPr>
            <sz val="9"/>
            <color indexed="81"/>
            <rFont val="Tahoma"/>
            <charset val="1"/>
          </rPr>
          <t xml:space="preserve">
Čísla jsem doplnil náhodně aby to dostatečně posloužil ukázce.</t>
        </r>
      </text>
    </comment>
    <comment ref="W2" authorId="0" shapeId="0" xr:uid="{C5A77A00-24D9-4BDE-8399-C1F687760DAF}">
      <text>
        <r>
          <rPr>
            <b/>
            <sz val="9"/>
            <color indexed="81"/>
            <rFont val="Tahoma"/>
            <charset val="1"/>
          </rPr>
          <t>Jakub Dvorak:</t>
        </r>
        <r>
          <rPr>
            <sz val="9"/>
            <color indexed="81"/>
            <rFont val="Tahoma"/>
            <charset val="1"/>
          </rPr>
          <t xml:space="preserve">
Pokud nějaký sloupec přebývá neb naopak chybí, lze smazat. Je pak ale třeba upravit vzorce nejen v tomhle listu, ale i v dalších. Tahle funkce bohužel není dynamická.</t>
        </r>
      </text>
    </comment>
    <comment ref="X4" authorId="0" shapeId="0" xr:uid="{C6EDDD93-8D42-4120-AA5D-E816B85FA952}">
      <text>
        <r>
          <rPr>
            <b/>
            <sz val="9"/>
            <color indexed="81"/>
            <rFont val="Tahoma"/>
            <charset val="1"/>
          </rPr>
          <t>Jakub Dvorak:</t>
        </r>
        <r>
          <rPr>
            <sz val="9"/>
            <color indexed="81"/>
            <rFont val="Tahoma"/>
            <charset val="1"/>
          </rPr>
          <t xml:space="preserve">
Součet EURových a korunových účtů. Obojí zvlášť kvůli následným převodům.</t>
        </r>
      </text>
    </comment>
    <comment ref="A5" authorId="0" shapeId="0" xr:uid="{C3A5E053-E464-490D-A7DA-2302DC410E45}">
      <text>
        <r>
          <rPr>
            <b/>
            <sz val="9"/>
            <color indexed="81"/>
            <rFont val="Tahoma"/>
            <charset val="1"/>
          </rPr>
          <t>Jakub Dvorak:</t>
        </r>
        <r>
          <rPr>
            <sz val="9"/>
            <color indexed="81"/>
            <rFont val="Tahoma"/>
            <charset val="1"/>
          </rPr>
          <t xml:space="preserve">
Datum záznamu</t>
        </r>
      </text>
    </comment>
    <comment ref="AB5" authorId="0" shapeId="0" xr:uid="{8C2B4BF9-7E80-44C6-8B61-03364F725348}">
      <text>
        <r>
          <rPr>
            <b/>
            <sz val="9"/>
            <color indexed="81"/>
            <rFont val="Tahoma"/>
            <charset val="1"/>
          </rPr>
          <t>Jakub Dvorak:</t>
        </r>
        <r>
          <rPr>
            <sz val="9"/>
            <color indexed="81"/>
            <rFont val="Tahoma"/>
            <charset val="1"/>
          </rPr>
          <t xml:space="preserve">
Kurz EUR/Kč. Je třeba dohledat a doplnit manuálně.</t>
        </r>
      </text>
    </comment>
    <comment ref="Z6" authorId="0" shapeId="0" xr:uid="{44A44B48-6543-40C5-989D-9C427BDE69E5}">
      <text>
        <r>
          <rPr>
            <b/>
            <sz val="9"/>
            <color indexed="81"/>
            <rFont val="Tahoma"/>
            <charset val="1"/>
          </rPr>
          <t>Jakub Dvorak:</t>
        </r>
        <r>
          <rPr>
            <sz val="9"/>
            <color indexed="81"/>
            <rFont val="Tahoma"/>
            <charset val="1"/>
          </rPr>
          <t xml:space="preserve">
Přírustek nebo úbytek v procentech. Opět nejdříve kalkuluju obě měny zvlášť, pak přepočítám společně.</t>
        </r>
      </text>
    </comment>
    <comment ref="AC21" authorId="0" shapeId="0" xr:uid="{F789E6BA-AF41-4292-A081-446CDB5DFC20}">
      <text>
        <r>
          <rPr>
            <b/>
            <sz val="9"/>
            <color indexed="81"/>
            <rFont val="Tahoma"/>
            <charset val="1"/>
          </rPr>
          <t>Jakub Dvorak:</t>
        </r>
        <r>
          <rPr>
            <sz val="9"/>
            <color indexed="81"/>
            <rFont val="Tahoma"/>
            <charset val="1"/>
          </rPr>
          <t xml:space="preserve">
Cílová vysněná částka pro motivaci :-)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Jakub Dvorak</author>
  </authors>
  <commentList>
    <comment ref="F1" authorId="0" shapeId="0" xr:uid="{8F23CC4C-162B-43F2-9BD9-17B118011F80}">
      <text>
        <r>
          <rPr>
            <b/>
            <sz val="9"/>
            <color indexed="81"/>
            <rFont val="Tahoma"/>
            <family val="2"/>
            <charset val="238"/>
          </rPr>
          <t>Jakub Dvorak:</t>
        </r>
        <r>
          <rPr>
            <sz val="9"/>
            <color indexed="81"/>
            <rFont val="Tahoma"/>
            <family val="2"/>
            <charset val="238"/>
          </rPr>
          <t xml:space="preserve">
původně Sparkasse</t>
        </r>
      </text>
    </comment>
    <comment ref="B5" authorId="0" shapeId="0" xr:uid="{312D02BB-9E3A-4F59-97B8-42AA0B9774DD}">
      <text>
        <r>
          <rPr>
            <b/>
            <sz val="9"/>
            <color indexed="81"/>
            <rFont val="Tahoma"/>
            <charset val="1"/>
          </rPr>
          <t>Jakub Dvorak:</t>
        </r>
        <r>
          <rPr>
            <sz val="9"/>
            <color indexed="81"/>
            <rFont val="Tahoma"/>
            <charset val="1"/>
          </rPr>
          <t xml:space="preserve">
Zde se vždycky načítajá hodnoty z posledního řádku v listu Overview. Pokud se změní sloupce v listu Overview, je třeba změnu udělat i zde.</t>
        </r>
      </text>
    </comment>
    <comment ref="B8" authorId="0" shapeId="0" xr:uid="{AFB49C0F-3DF4-4933-A162-3962748A485A}">
      <text>
        <r>
          <rPr>
            <b/>
            <sz val="9"/>
            <color indexed="81"/>
            <rFont val="Tahoma"/>
            <charset val="1"/>
          </rPr>
          <t>Jakub Dvorak:</t>
        </r>
        <r>
          <rPr>
            <sz val="9"/>
            <color indexed="81"/>
            <rFont val="Tahoma"/>
            <charset val="1"/>
          </rPr>
          <t xml:space="preserve">
Manuálně roztříděné účty dle charakteru. Všechny hodnoty jsou v eurech a pak jsou vykreslený do grafu vpravo.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Jakub Dvorak</author>
  </authors>
  <commentList>
    <comment ref="B7" authorId="0" shapeId="0" xr:uid="{605EEE6B-53A6-4580-A0BA-53F82EECF3B1}">
      <text>
        <r>
          <rPr>
            <b/>
            <sz val="9"/>
            <color indexed="81"/>
            <rFont val="Tahoma"/>
            <charset val="1"/>
          </rPr>
          <t>Jakub Dvorak:</t>
        </r>
        <r>
          <rPr>
            <sz val="9"/>
            <color indexed="81"/>
            <rFont val="Tahoma"/>
            <charset val="1"/>
          </rPr>
          <t xml:space="preserve">
Vykreslený časový vývoj v grafu. Ačkolv čísla (konečně hodnoty) se objeví automaticky, graf je třeba opět aktualizovat manuálně. Zkoušel jsem ho také zautomatizovat, ale po hodně a půl jsem to vzdal. 
Prakticky jde o to, doplnit sloupce v grafu.
Pravé klikntí na graf -&gt; vybrat data a při nové řadě vždy doplnit o buňku víc.
Teď jsou hodnoty předvyplněné, ale až budou přibývat data v tabulce, je nutné vždy manuálně aktualizovat i graf.
Graf je navíc proložený polynomickou křivkou druhého stupně aby se dal simulovat jakýsi odhad vývoje hodnoty.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Jakub Dvorak</author>
  </authors>
  <commentList>
    <comment ref="B2" authorId="0" shapeId="0" xr:uid="{E01FCA04-BA88-4271-AF20-B657BE081A67}">
      <text>
        <r>
          <rPr>
            <b/>
            <sz val="9"/>
            <color indexed="81"/>
            <rFont val="Tahoma"/>
            <charset val="1"/>
          </rPr>
          <t>Jakub Dvorak:</t>
        </r>
        <r>
          <rPr>
            <sz val="9"/>
            <color indexed="81"/>
            <rFont val="Tahoma"/>
            <charset val="1"/>
          </rPr>
          <t xml:space="preserve">
Taková malá třešnička - zde si počítám jaká je hypotetická návratnost po letech. Prakticky zde kalkuluju s celkovou částkou, kterou mám v kategorii akciové účty a dávám si nejhorší a nejlepší scénář vývoje akciových trhů. Cílem je 1 milion eur, když se dosáhne, pole zezelenají. Vše je zde plně automatické, samozřejmě si jde hrát s čísly a návratnostmi.</t>
        </r>
      </text>
    </comment>
    <comment ref="B16" authorId="0" shapeId="0" xr:uid="{6F35681F-49D6-46C2-B246-5DE1A9959A6D}">
      <text>
        <r>
          <rPr>
            <b/>
            <sz val="9"/>
            <color indexed="81"/>
            <rFont val="Tahoma"/>
            <charset val="1"/>
          </rPr>
          <t>Jakub Dvorak:</t>
        </r>
        <r>
          <rPr>
            <sz val="9"/>
            <color indexed="81"/>
            <rFont val="Tahoma"/>
            <charset val="1"/>
          </rPr>
          <t xml:space="preserve">
To samé co v předchozím případě ale se zvyšujícím se měsíčním příspěvkem.</t>
        </r>
      </text>
    </comment>
  </commentList>
</comments>
</file>

<file path=xl/sharedStrings.xml><?xml version="1.0" encoding="utf-8"?>
<sst xmlns="http://schemas.openxmlformats.org/spreadsheetml/2006/main" count="373" uniqueCount="133">
  <si>
    <t>Účet</t>
  </si>
  <si>
    <t>N26</t>
  </si>
  <si>
    <t>Běžný účet</t>
  </si>
  <si>
    <t>Emergency fund</t>
  </si>
  <si>
    <t>Equa bank</t>
  </si>
  <si>
    <t>Moneta</t>
  </si>
  <si>
    <t>Reiffeisen bank</t>
  </si>
  <si>
    <t>Stavební spoření</t>
  </si>
  <si>
    <t>Spořící účet</t>
  </si>
  <si>
    <t>Vaamo</t>
  </si>
  <si>
    <t>Česká pojišťovna</t>
  </si>
  <si>
    <t>Penzijní spoření</t>
  </si>
  <si>
    <t>Měna</t>
  </si>
  <si>
    <t>EUR</t>
  </si>
  <si>
    <t>CZK</t>
  </si>
  <si>
    <t>Součet EUR</t>
  </si>
  <si>
    <t>Součet CZK</t>
  </si>
  <si>
    <t>Celkem v EUR</t>
  </si>
  <si>
    <t>Celkem v CZK</t>
  </si>
  <si>
    <t>Kurz 1 EUR = CZK</t>
  </si>
  <si>
    <t>Equa bank Spořící účet</t>
  </si>
  <si>
    <t>Cash</t>
  </si>
  <si>
    <t>Fun Fond</t>
  </si>
  <si>
    <t>% v EUR</t>
  </si>
  <si>
    <t>% v CZK</t>
  </si>
  <si>
    <t>Bettervest</t>
  </si>
  <si>
    <t>Zinsland</t>
  </si>
  <si>
    <t>Německé účty</t>
  </si>
  <si>
    <t>České účty</t>
  </si>
  <si>
    <t>Všechny účty</t>
  </si>
  <si>
    <t>Mintos</t>
  </si>
  <si>
    <t>P2P</t>
  </si>
  <si>
    <t>Hotovost</t>
  </si>
  <si>
    <t>Nemovitosti</t>
  </si>
  <si>
    <t>Akcie</t>
  </si>
  <si>
    <t>Kurz EUR</t>
  </si>
  <si>
    <t>N26 Space 1</t>
  </si>
  <si>
    <t>N26 Space 2</t>
  </si>
  <si>
    <t>Změna české účty</t>
  </si>
  <si>
    <t>Změna německé účty</t>
  </si>
  <si>
    <t>Změna celkem v EUR</t>
  </si>
  <si>
    <t>Změna celkem v CZK</t>
  </si>
  <si>
    <t>DEGIRO investice</t>
  </si>
  <si>
    <t>DEGIRO hotovost</t>
  </si>
  <si>
    <t>N26 Space 3</t>
  </si>
  <si>
    <t>Typ účtu</t>
  </si>
  <si>
    <t>Role v portfoliu</t>
  </si>
  <si>
    <t>Nájem</t>
  </si>
  <si>
    <t>Investiční účet - obnovitelné zdroje</t>
  </si>
  <si>
    <t>Investiční účet - nemovitosti</t>
  </si>
  <si>
    <t>Investiční účet - akcie</t>
  </si>
  <si>
    <t>Investiční účet - prostředky</t>
  </si>
  <si>
    <t>Investiční účet - robo-investice</t>
  </si>
  <si>
    <t>P2P půjčky</t>
  </si>
  <si>
    <t>Celkem</t>
  </si>
  <si>
    <t>Kurz</t>
  </si>
  <si>
    <t>Kurz v CZK</t>
  </si>
  <si>
    <t>Úbytek</t>
  </si>
  <si>
    <t>Přírustek</t>
  </si>
  <si>
    <t>Negativní změna v %</t>
  </si>
  <si>
    <t>Pozitivní změna v %</t>
  </si>
  <si>
    <t>Průměrná roční návratnost worst case [%]</t>
  </si>
  <si>
    <t>Průměrná roční návratnost avg case [%]</t>
  </si>
  <si>
    <t>Průměrná roční návratnost best case [%]</t>
  </si>
  <si>
    <t>Měsíční příspěvky v EUR</t>
  </si>
  <si>
    <t>Výpočet worst case</t>
  </si>
  <si>
    <t>Výpočet avg case</t>
  </si>
  <si>
    <t>Výpočet best case</t>
  </si>
  <si>
    <t>Příklad A - neměnný příspěvěk</t>
  </si>
  <si>
    <t>Příklad B - Příspěvěk se postupně zvyšuje</t>
  </si>
  <si>
    <t>Měsíční příspěvky v EUR roky 1-5</t>
  </si>
  <si>
    <t>Měsíční příspěvky v EUR roky 6-10</t>
  </si>
  <si>
    <t>Měsíční příspěvky v EUR roky 11-15</t>
  </si>
  <si>
    <t>Měsíční příspěvky v EUR roky 15-45</t>
  </si>
  <si>
    <t>Hodnoty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</si>
  <si>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</si>
  <si>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</si>
  <si>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</si>
  <si>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</si>
  <si>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</si>
  <si>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</si>
  <si>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</si>
  <si>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</si>
  <si>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</si>
  <si>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</si>
  <si>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</si>
  <si>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</si>
  <si>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</si>
  <si>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</si>
  <si>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</si>
  <si>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</si>
  <si>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</si>
  <si>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</si>
  <si>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</si>
  <si>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</si>
  <si>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</si>
  <si>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</si>
  <si>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</si>
  <si>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</si>
  <si>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</si>
  <si>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</si>
  <si>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</si>
  <si>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</si>
  <si>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</si>
  <si>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</si>
  <si>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</si>
  <si>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</si>
  <si>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</si>
  <si>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</si>
  <si>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</si>
  <si>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</si>
  <si>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</si>
  <si>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</si>
  <si>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</si>
  <si>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</si>
  <si>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</si>
  <si>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</si>
  <si>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</si>
  <si>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</si>
  <si>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</si>
  <si>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</si>
  <si>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Počáteční částka v EUR (součet akciových účtů)</t>
  </si>
  <si>
    <t>Rok</t>
  </si>
  <si>
    <t>Seedmatch</t>
  </si>
  <si>
    <t>Investice startups</t>
  </si>
  <si>
    <t>Start Ups</t>
  </si>
  <si>
    <t>Start ups</t>
  </si>
  <si>
    <t>Portu</t>
  </si>
  <si>
    <t>Zonky</t>
  </si>
  <si>
    <t>Fundlift</t>
  </si>
  <si>
    <t>Upvest</t>
  </si>
  <si>
    <t>Zonky hotovost</t>
  </si>
  <si>
    <t>Součet za rok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</si>
</sst>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#,##0.00\ _K_č"/>
    <numFmt numFmtId="166" formatCode="0.0"/>
  </numFmts>
  <fonts count="8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/>
        <bgColor theme="7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B4CD8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478D86"/>
        <bgColor indexed="64"/>
      </patternFill>
    </fill>
    <fill>
      <patternFill patternType="solid">
        <fgColor rgb="FF74AF8B"/>
        <bgColor indexed="64"/>
      </patternFill>
    </fill>
    <fill>
      <patternFill patternType="solid">
        <fgColor rgb="FF336A75"/>
        <bgColor indexed="64"/>
      </patternFill>
    </fill>
    <fill>
      <patternFill patternType="solid">
        <fgColor rgb="FF2F4858"/>
        <bgColor indexed="64"/>
      </patternFill>
    </fill>
    <fill>
      <patternFill patternType="solid">
        <fgColor rgb="FF000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theme="1"/>
      </bottom>
      <diagonal/>
    </border>
    <border>
      <left/>
      <right/>
      <top style="medium">
        <color auto="1"/>
      </top>
      <bottom style="medium">
        <color theme="1"/>
      </bottom>
      <diagonal/>
    </border>
    <border>
      <left/>
      <right style="medium">
        <color auto="1"/>
      </right>
      <top style="medium">
        <color auto="1"/>
      </top>
      <bottom style="medium">
        <color theme="1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</cellStyleXfs>
  <cellXfs count="78">
    <xf numFmtId="0" fontId="0" fillId="0" borderId="0" xfId="0"/>
    <xf numFmtId="164" fontId="0" fillId="0" borderId="0" xfId="0" applyNumberFormat="1"/>
    <xf numFmtId="165" fontId="0" fillId="0" borderId="0" xfId="0" applyNumberFormat="1" applyAlignment="1"/>
    <xf numFmtId="2" fontId="0" fillId="0" borderId="0" xfId="0" applyNumberFormat="1"/>
    <xf numFmtId="165" fontId="3" fillId="2" borderId="0" xfId="1" applyNumberFormat="1" applyAlignment="1"/>
    <xf numFmtId="166" fontId="0" fillId="0" borderId="0" xfId="0" applyNumberFormat="1"/>
    <xf numFmtId="0" fontId="3" fillId="5" borderId="0" xfId="4"/>
    <xf numFmtId="0" fontId="3" fillId="5" borderId="0" xfId="4" applyBorder="1"/>
    <xf numFmtId="0" fontId="3" fillId="5" borderId="3" xfId="4" applyBorder="1"/>
    <xf numFmtId="0" fontId="3" fillId="4" borderId="5" xfId="3" applyBorder="1"/>
    <xf numFmtId="0" fontId="3" fillId="4" borderId="6" xfId="3" applyBorder="1"/>
    <xf numFmtId="0" fontId="0" fillId="5" borderId="2" xfId="4" applyFont="1" applyFill="1" applyBorder="1"/>
    <xf numFmtId="0" fontId="0" fillId="4" borderId="4" xfId="3" applyFont="1" applyFill="1" applyBorder="1"/>
    <xf numFmtId="0" fontId="3" fillId="4" borderId="8" xfId="3" applyBorder="1"/>
    <xf numFmtId="164" fontId="0" fillId="0" borderId="7" xfId="0" applyNumberFormat="1" applyBorder="1"/>
    <xf numFmtId="164" fontId="0" fillId="0" borderId="8" xfId="0" applyNumberFormat="1" applyBorder="1"/>
    <xf numFmtId="0" fontId="0" fillId="5" borderId="0" xfId="4" applyFont="1" applyBorder="1"/>
    <xf numFmtId="0" fontId="0" fillId="5" borderId="0" xfId="4" applyFont="1"/>
    <xf numFmtId="0" fontId="0" fillId="5" borderId="7" xfId="4" applyFont="1" applyBorder="1"/>
    <xf numFmtId="164" fontId="0" fillId="5" borderId="7" xfId="4" applyNumberFormat="1" applyFont="1" applyBorder="1"/>
    <xf numFmtId="0" fontId="0" fillId="4" borderId="5" xfId="3" applyFont="1" applyBorder="1"/>
    <xf numFmtId="0" fontId="0" fillId="0" borderId="2" xfId="0" applyBorder="1"/>
    <xf numFmtId="164" fontId="0" fillId="0" borderId="2" xfId="0" applyNumberFormat="1" applyBorder="1"/>
    <xf numFmtId="0" fontId="0" fillId="0" borderId="9" xfId="0" applyBorder="1"/>
    <xf numFmtId="0" fontId="0" fillId="5" borderId="9" xfId="4" applyFont="1" applyBorder="1"/>
    <xf numFmtId="0" fontId="3" fillId="4" borderId="10" xfId="3" applyBorder="1"/>
    <xf numFmtId="0" fontId="0" fillId="5" borderId="3" xfId="4" applyFont="1" applyBorder="1"/>
    <xf numFmtId="166" fontId="0" fillId="0" borderId="3" xfId="0" applyNumberFormat="1" applyBorder="1"/>
    <xf numFmtId="0" fontId="0" fillId="0" borderId="3" xfId="0" applyBorder="1"/>
    <xf numFmtId="2" fontId="0" fillId="0" borderId="3" xfId="0" applyNumberFormat="1" applyBorder="1"/>
    <xf numFmtId="0" fontId="3" fillId="5" borderId="9" xfId="4" applyBorder="1"/>
    <xf numFmtId="165" fontId="0" fillId="0" borderId="9" xfId="0" applyNumberFormat="1" applyBorder="1" applyAlignment="1"/>
    <xf numFmtId="0" fontId="0" fillId="0" borderId="0" xfId="0" applyBorder="1"/>
    <xf numFmtId="165" fontId="0" fillId="0" borderId="0" xfId="0" applyNumberFormat="1" applyFont="1" applyBorder="1" applyAlignment="1"/>
    <xf numFmtId="165" fontId="0" fillId="0" borderId="2" xfId="0" applyNumberFormat="1" applyFont="1" applyBorder="1" applyAlignment="1"/>
    <xf numFmtId="0" fontId="0" fillId="0" borderId="11" xfId="0" applyBorder="1"/>
    <xf numFmtId="0" fontId="3" fillId="5" borderId="11" xfId="4" applyBorder="1"/>
    <xf numFmtId="0" fontId="0" fillId="5" borderId="11" xfId="4" applyFont="1" applyBorder="1"/>
    <xf numFmtId="0" fontId="3" fillId="4" borderId="12" xfId="3" applyBorder="1"/>
    <xf numFmtId="165" fontId="0" fillId="0" borderId="11" xfId="0" applyNumberFormat="1" applyBorder="1" applyAlignment="1"/>
    <xf numFmtId="0" fontId="0" fillId="5" borderId="11" xfId="4" applyFont="1" applyFill="1" applyBorder="1"/>
    <xf numFmtId="0" fontId="0" fillId="4" borderId="12" xfId="3" applyFont="1" applyFill="1" applyBorder="1"/>
    <xf numFmtId="0" fontId="3" fillId="2" borderId="13" xfId="1" applyBorder="1"/>
    <xf numFmtId="166" fontId="3" fillId="2" borderId="13" xfId="1" applyNumberFormat="1" applyBorder="1"/>
    <xf numFmtId="0" fontId="3" fillId="8" borderId="0" xfId="2" applyFill="1"/>
    <xf numFmtId="0" fontId="0" fillId="9" borderId="0" xfId="0" applyFill="1" applyBorder="1"/>
    <xf numFmtId="166" fontId="0" fillId="9" borderId="0" xfId="0" applyNumberFormat="1" applyFill="1" applyBorder="1"/>
    <xf numFmtId="0" fontId="0" fillId="8" borderId="0" xfId="0" applyFill="1" applyBorder="1"/>
    <xf numFmtId="166" fontId="0" fillId="8" borderId="0" xfId="0" applyNumberFormat="1" applyFill="1" applyBorder="1"/>
    <xf numFmtId="0" fontId="0" fillId="10" borderId="0" xfId="0" applyFill="1" applyBorder="1"/>
    <xf numFmtId="166" fontId="0" fillId="10" borderId="0" xfId="0" applyNumberFormat="1" applyFill="1" applyBorder="1"/>
    <xf numFmtId="0" fontId="0" fillId="11" borderId="0" xfId="0" applyFill="1" applyBorder="1"/>
    <xf numFmtId="166" fontId="0" fillId="11" borderId="0" xfId="0" applyNumberFormat="1" applyFill="1" applyBorder="1"/>
    <xf numFmtId="0" fontId="5" fillId="12" borderId="0" xfId="0" applyFont="1" applyFill="1" applyBorder="1"/>
    <xf numFmtId="166" fontId="5" fillId="12" borderId="0" xfId="0" applyNumberFormat="1" applyFont="1" applyFill="1" applyBorder="1"/>
    <xf numFmtId="0" fontId="5" fillId="13" borderId="0" xfId="0" applyFont="1" applyFill="1" applyBorder="1"/>
    <xf numFmtId="166" fontId="5" fillId="13" borderId="0" xfId="0" applyNumberFormat="1" applyFont="1" applyFill="1" applyBorder="1"/>
    <xf numFmtId="0" fontId="4" fillId="6" borderId="1" xfId="0" applyFont="1" applyFill="1" applyBorder="1"/>
    <xf numFmtId="164" fontId="0" fillId="0" borderId="0" xfId="0" applyNumberFormat="1" applyFont="1" applyBorder="1"/>
    <xf numFmtId="164" fontId="0" fillId="0" borderId="11" xfId="0" applyNumberFormat="1" applyFont="1" applyBorder="1"/>
    <xf numFmtId="164" fontId="0" fillId="7" borderId="11" xfId="0" applyNumberFormat="1" applyFont="1" applyFill="1" applyBorder="1"/>
    <xf numFmtId="165" fontId="0" fillId="0" borderId="14" xfId="0" applyNumberFormat="1" applyFont="1" applyBorder="1" applyAlignment="1"/>
    <xf numFmtId="165" fontId="0" fillId="0" borderId="15" xfId="0" applyNumberFormat="1" applyFont="1" applyBorder="1" applyAlignment="1"/>
    <xf numFmtId="0" fontId="0" fillId="0" borderId="15" xfId="0" applyBorder="1"/>
    <xf numFmtId="2" fontId="0" fillId="0" borderId="16" xfId="0" applyNumberFormat="1" applyBorder="1"/>
    <xf numFmtId="2" fontId="0" fillId="0" borderId="0" xfId="0" applyNumberFormat="1" applyBorder="1"/>
    <xf numFmtId="164" fontId="0" fillId="5" borderId="11" xfId="4" applyNumberFormat="1" applyFont="1" applyFill="1" applyBorder="1"/>
    <xf numFmtId="0" fontId="4" fillId="6" borderId="17" xfId="0" applyFont="1" applyFill="1" applyBorder="1"/>
    <xf numFmtId="0" fontId="4" fillId="6" borderId="18" xfId="0" applyFont="1" applyFill="1" applyBorder="1"/>
    <xf numFmtId="0" fontId="4" fillId="6" borderId="19" xfId="0" applyFont="1" applyFill="1" applyBorder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5" fillId="14" borderId="0" xfId="0" applyFont="1" applyFill="1" applyBorder="1"/>
    <xf numFmtId="166" fontId="5" fillId="14" borderId="0" xfId="0" applyNumberFormat="1" applyFont="1" applyFill="1" applyBorder="1"/>
    <xf numFmtId="166" fontId="0" fillId="0" borderId="0" xfId="0" applyNumberFormat="1" applyBorder="1" applyAlignment="1">
      <alignment horizontal="right"/>
    </xf>
  </cellXfs>
  <cellStyles count="5">
    <cellStyle name="20 % – Zvýraznění 4" xfId="3" builtinId="42"/>
    <cellStyle name="40 % – Zvýraznění 4" xfId="4" builtinId="43"/>
    <cellStyle name="60 % – Zvýraznění 1" xfId="2" builtinId="32"/>
    <cellStyle name="60 % – Zvýraznění 4" xfId="1" builtinId="44"/>
    <cellStyle name="Normální" xfId="0" builtinId="0"/>
  </cellStyles>
  <dxfs count="133"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border diagonalUp="0" diagonalDown="0">
        <left/>
        <right style="medium">
          <color auto="1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  <border outline="0">
        <left style="thin">
          <color indexed="64"/>
        </left>
      </border>
    </dxf>
    <dxf>
      <alignment horizontal="left" vertical="bottom" textRotation="0" wrapText="0" indent="0" justifyLastLine="0" shrinkToFit="0" readingOrder="0"/>
    </dxf>
    <dxf>
      <border diagonalUp="0" diagonalDown="0">
        <left/>
        <right style="medium">
          <color indexed="64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numFmt numFmtId="0" formatCode="General"/>
    </dxf>
    <dxf>
      <numFmt numFmtId="0" formatCode="General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5" formatCode="#,##0.00\ _K_č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yyyy\-mm\-dd;@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outline="0">
        <top style="medium">
          <color theme="1"/>
        </top>
      </border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7"/>
          <bgColor theme="7"/>
        </patternFill>
      </fill>
    </dxf>
    <dxf>
      <numFmt numFmtId="166" formatCode="0.0"/>
    </dxf>
    <dxf>
      <border diagonalUp="0" diagonalDown="0">
        <left style="medium">
          <color auto="1"/>
        </left>
        <right style="medium">
          <color auto="1"/>
        </right>
        <top/>
        <bottom/>
      </border>
    </dxf>
    <dxf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/>
        <top/>
        <bottom/>
        <vertical/>
        <horizontal/>
      </border>
    </dxf>
    <dxf>
      <border diagonalUp="0" diagonalDown="0">
        <left/>
        <right style="medium">
          <color auto="1"/>
        </right>
        <vertical/>
      </border>
    </dxf>
    <dxf>
      <numFmt numFmtId="165" formatCode="#,##0.00\ _K_č"/>
      <alignment horizontal="general" vertical="bottom" textRotation="0" wrapText="0" indent="0" justifyLastLine="0" shrinkToFit="0" readingOrder="0"/>
    </dxf>
    <dxf>
      <border diagonalUp="0" diagonalDown="0">
        <left/>
        <right style="thin">
          <color auto="1"/>
        </right>
        <vertical/>
      </border>
    </dxf>
    <dxf>
      <border diagonalUp="0" diagonalDown="0">
        <left style="thin">
          <color indexed="64"/>
        </left>
        <right/>
        <vertical/>
      </border>
    </dxf>
    <dxf>
      <numFmt numFmtId="164" formatCode="yyyy\-mm\-dd;@"/>
      <border diagonalUp="0" diagonalDown="0">
        <left style="thin">
          <color auto="1"/>
        </left>
        <right style="thin">
          <color auto="1"/>
        </right>
        <vertical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00"/>
      <color rgb="FF2F4858"/>
      <color rgb="FF74AF8B"/>
      <color rgb="FFA50021"/>
      <color rgb="FFFFE699"/>
      <color rgb="FFB4CD8D"/>
      <color rgb="FF336A75"/>
      <color rgb="FF478D8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Distribuce peněz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E6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480-44E7-A8C2-6CE09939C952}"/>
              </c:ext>
            </c:extLst>
          </c:dPt>
          <c:dPt>
            <c:idx val="1"/>
            <c:bubble3D val="0"/>
            <c:spPr>
              <a:solidFill>
                <a:srgbClr val="B4CD8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480-44E7-A8C2-6CE09939C952}"/>
              </c:ext>
            </c:extLst>
          </c:dPt>
          <c:dPt>
            <c:idx val="2"/>
            <c:bubble3D val="0"/>
            <c:spPr>
              <a:solidFill>
                <a:srgbClr val="74AF8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480-44E7-A8C2-6CE09939C952}"/>
              </c:ext>
            </c:extLst>
          </c:dPt>
          <c:dPt>
            <c:idx val="3"/>
            <c:bubble3D val="0"/>
            <c:spPr>
              <a:solidFill>
                <a:srgbClr val="478D8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480-44E7-A8C2-6CE09939C952}"/>
              </c:ext>
            </c:extLst>
          </c:dPt>
          <c:dPt>
            <c:idx val="4"/>
            <c:bubble3D val="0"/>
            <c:spPr>
              <a:solidFill>
                <a:srgbClr val="336A7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480-44E7-A8C2-6CE09939C952}"/>
              </c:ext>
            </c:extLst>
          </c:dPt>
          <c:dPt>
            <c:idx val="5"/>
            <c:bubble3D val="0"/>
            <c:spPr>
              <a:solidFill>
                <a:srgbClr val="2F485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480-44E7-A8C2-6CE09939C95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0F7-423A-894D-C7544FDC2ACF}"/>
              </c:ext>
            </c:extLst>
          </c:dPt>
          <c:dLbls>
            <c:dLbl>
              <c:idx val="0"/>
              <c:layout>
                <c:manualLayout>
                  <c:x val="0.17341927562922038"/>
                  <c:y val="-5.88235294117648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80-44E7-A8C2-6CE09939C952}"/>
                </c:ext>
              </c:extLst>
            </c:dLbl>
            <c:dLbl>
              <c:idx val="1"/>
              <c:layout>
                <c:manualLayout>
                  <c:x val="-4.9109883364027038E-2"/>
                  <c:y val="6.535947712418300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80-44E7-A8C2-6CE09939C952}"/>
                </c:ext>
              </c:extLst>
            </c:dLbl>
            <c:dLbl>
              <c:idx val="2"/>
              <c:layout>
                <c:manualLayout>
                  <c:x val="-2.3020257826887689E-2"/>
                  <c:y val="3.267973856209120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80-44E7-A8C2-6CE09939C952}"/>
                </c:ext>
              </c:extLst>
            </c:dLbl>
            <c:dLbl>
              <c:idx val="3"/>
              <c:layout>
                <c:manualLayout>
                  <c:x val="-4.2971147943523691E-2"/>
                  <c:y val="-9.803921568627450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80-44E7-A8C2-6CE09939C952}"/>
                </c:ext>
              </c:extLst>
            </c:dLbl>
            <c:dLbl>
              <c:idx val="4"/>
              <c:layout>
                <c:manualLayout>
                  <c:x val="3.3763044812768567E-2"/>
                  <c:y val="-6.535947712418300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80-44E7-A8C2-6CE09939C952}"/>
                </c:ext>
              </c:extLst>
            </c:dLbl>
            <c:dLbl>
              <c:idx val="5"/>
              <c:layout>
                <c:manualLayout>
                  <c:x val="7.0595457335788828E-2"/>
                  <c:y val="-3.267973856209150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80-44E7-A8C2-6CE09939C952}"/>
                </c:ext>
              </c:extLst>
            </c:dLbl>
            <c:spPr>
              <a:noFill/>
              <a:ln w="6350" cap="flat" cmpd="sng">
                <a:solidFill>
                  <a:sysClr val="windowText" lastClr="000000">
                    <a:lumMod val="25000"/>
                    <a:lumOff val="75000"/>
                  </a:sysClr>
                </a:solidFill>
                <a:prstDash val="sysDot"/>
                <a:miter lim="800000"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'Distribuce peněz'!$B$8:$B$14</c:f>
              <c:strCache>
                <c:ptCount val="7"/>
                <c:pt idx="0">
                  <c:v>Hotovost</c:v>
                </c:pt>
                <c:pt idx="1">
                  <c:v>Spořící účet</c:v>
                </c:pt>
                <c:pt idx="2">
                  <c:v>Penzijní spoření</c:v>
                </c:pt>
                <c:pt idx="3">
                  <c:v>P2P</c:v>
                </c:pt>
                <c:pt idx="4">
                  <c:v>Nemovitosti</c:v>
                </c:pt>
                <c:pt idx="5">
                  <c:v>Akcie</c:v>
                </c:pt>
                <c:pt idx="6">
                  <c:v>Start ups</c:v>
                </c:pt>
              </c:strCache>
            </c:strRef>
          </c:cat>
          <c:val>
            <c:numRef>
              <c:f>'Distribuce peněz'!$C$8:$C$14</c:f>
              <c:numCache>
                <c:formatCode>0.0</c:formatCode>
                <c:ptCount val="7"/>
                <c:pt idx="0">
                  <c:v>1291.4771848414539</c:v>
                </c:pt>
                <c:pt idx="1">
                  <c:v>696.05568445475637</c:v>
                </c:pt>
                <c:pt idx="2">
                  <c:v>2049.4972931167827</c:v>
                </c:pt>
                <c:pt idx="3">
                  <c:v>115.46790409899458</c:v>
                </c:pt>
                <c:pt idx="4">
                  <c:v>0</c:v>
                </c:pt>
                <c:pt idx="5">
                  <c:v>300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80-44E7-A8C2-6CE09939C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8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 zůstatku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A50021"/>
            </a:solidFill>
            <a:ln>
              <a:noFill/>
            </a:ln>
            <a:effectLst/>
          </c:spPr>
          <c:invertIfNegative val="0"/>
          <c:cat>
            <c:multiLvlStrRef>
              <c:f>Vývoj!$A$5:$B$17</c:f>
              <c:multiLvlStrCache>
                <c:ptCount val="13"/>
                <c:lvl>
                  <c:pt idx="0">
                    <c:v>4 521,23   </c:v>
                  </c:pt>
                  <c:pt idx="1">
                    <c:v>4 959,62   </c:v>
                  </c:pt>
                  <c:pt idx="2">
                    <c:v>5 696,82   </c:v>
                  </c:pt>
                  <c:pt idx="3">
                    <c:v>4 452,50   </c:v>
                  </c:pt>
                  <c:pt idx="4">
                    <c:v>0,00   </c:v>
                  </c:pt>
                  <c:pt idx="5">
                    <c:v>0,00   </c:v>
                  </c:pt>
                  <c:pt idx="6">
                    <c:v>0,00   </c:v>
                  </c:pt>
                  <c:pt idx="7">
                    <c:v>0,00   </c:v>
                  </c:pt>
                  <c:pt idx="8">
                    <c:v>0,00   </c:v>
                  </c:pt>
                  <c:pt idx="9">
                    <c:v>0,00   </c:v>
                  </c:pt>
                  <c:pt idx="10">
                    <c:v>0,00   </c:v>
                  </c:pt>
                  <c:pt idx="11">
                    <c:v>0,00   </c:v>
                  </c:pt>
                  <c:pt idx="12">
                    <c:v>0,00   </c:v>
                  </c:pt>
                </c:lvl>
                <c:lvl>
                  <c:pt idx="0">
                    <c:v>2019-09-30</c:v>
                  </c:pt>
                  <c:pt idx="1">
                    <c:v>2019-01-30</c:v>
                  </c:pt>
                  <c:pt idx="2">
                    <c:v>2019-02-28</c:v>
                  </c:pt>
                  <c:pt idx="3">
                    <c:v>2019-04-01</c:v>
                  </c:pt>
                  <c:pt idx="4">
                    <c:v>2019-05-03</c:v>
                  </c:pt>
                  <c:pt idx="5">
                    <c:v>2019-05-31</c:v>
                  </c:pt>
                  <c:pt idx="6">
                    <c:v>2019-07-01</c:v>
                  </c:pt>
                  <c:pt idx="7">
                    <c:v>2019-08-01</c:v>
                  </c:pt>
                  <c:pt idx="8">
                    <c:v>2019-09-01</c:v>
                  </c:pt>
                  <c:pt idx="9">
                    <c:v>2019-09-27</c:v>
                  </c:pt>
                  <c:pt idx="10">
                    <c:v>2019-10-05</c:v>
                  </c:pt>
                  <c:pt idx="11">
                    <c:v>2019-12-04</c:v>
                  </c:pt>
                  <c:pt idx="12">
                    <c:v>2020-01-01</c:v>
                  </c:pt>
                </c:lvl>
              </c:multiLvlStrCache>
            </c:multiLvlStrRef>
          </c:cat>
          <c:val>
            <c:numRef>
              <c:f>Vývoj!$D$5:$D$17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-21.842418514329168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1-4420-84D9-825E86C891F1}"/>
            </c:ext>
          </c:extLst>
        </c:ser>
        <c:ser>
          <c:idx val="1"/>
          <c:order val="1"/>
          <c:spPr>
            <a:solidFill>
              <a:srgbClr val="B4CD8D"/>
            </a:solidFill>
            <a:ln>
              <a:solidFill>
                <a:schemeClr val="tx1">
                  <a:lumMod val="15000"/>
                  <a:lumOff val="85000"/>
                  <a:alpha val="96000"/>
                </a:schemeClr>
              </a:solidFill>
            </a:ln>
            <a:effectLst/>
          </c:spPr>
          <c:invertIfNegative val="0"/>
          <c:cat>
            <c:multiLvlStrRef>
              <c:f>Vývoj!$A$5:$B$17</c:f>
              <c:multiLvlStrCache>
                <c:ptCount val="13"/>
                <c:lvl>
                  <c:pt idx="0">
                    <c:v>4 521,23   </c:v>
                  </c:pt>
                  <c:pt idx="1">
                    <c:v>4 959,62   </c:v>
                  </c:pt>
                  <c:pt idx="2">
                    <c:v>5 696,82   </c:v>
                  </c:pt>
                  <c:pt idx="3">
                    <c:v>4 452,50   </c:v>
                  </c:pt>
                  <c:pt idx="4">
                    <c:v>0,00   </c:v>
                  </c:pt>
                  <c:pt idx="5">
                    <c:v>0,00   </c:v>
                  </c:pt>
                  <c:pt idx="6">
                    <c:v>0,00   </c:v>
                  </c:pt>
                  <c:pt idx="7">
                    <c:v>0,00   </c:v>
                  </c:pt>
                  <c:pt idx="8">
                    <c:v>0,00   </c:v>
                  </c:pt>
                  <c:pt idx="9">
                    <c:v>0,00   </c:v>
                  </c:pt>
                  <c:pt idx="10">
                    <c:v>0,00   </c:v>
                  </c:pt>
                  <c:pt idx="11">
                    <c:v>0,00   </c:v>
                  </c:pt>
                  <c:pt idx="12">
                    <c:v>0,00   </c:v>
                  </c:pt>
                </c:lvl>
                <c:lvl>
                  <c:pt idx="0">
                    <c:v>2019-09-30</c:v>
                  </c:pt>
                  <c:pt idx="1">
                    <c:v>2019-01-30</c:v>
                  </c:pt>
                  <c:pt idx="2">
                    <c:v>2019-02-28</c:v>
                  </c:pt>
                  <c:pt idx="3">
                    <c:v>2019-04-01</c:v>
                  </c:pt>
                  <c:pt idx="4">
                    <c:v>2019-05-03</c:v>
                  </c:pt>
                  <c:pt idx="5">
                    <c:v>2019-05-31</c:v>
                  </c:pt>
                  <c:pt idx="6">
                    <c:v>2019-07-01</c:v>
                  </c:pt>
                  <c:pt idx="7">
                    <c:v>2019-08-01</c:v>
                  </c:pt>
                  <c:pt idx="8">
                    <c:v>2019-09-01</c:v>
                  </c:pt>
                  <c:pt idx="9">
                    <c:v>2019-09-27</c:v>
                  </c:pt>
                  <c:pt idx="10">
                    <c:v>2019-10-05</c:v>
                  </c:pt>
                  <c:pt idx="11">
                    <c:v>2019-12-04</c:v>
                  </c:pt>
                  <c:pt idx="12">
                    <c:v>2020-01-01</c:v>
                  </c:pt>
                </c:lvl>
              </c:multiLvlStrCache>
            </c:multiLvlStrRef>
          </c:cat>
          <c:val>
            <c:numRef>
              <c:f>Vývoj!$E$5:$E$17</c:f>
              <c:numCache>
                <c:formatCode>0.00</c:formatCode>
                <c:ptCount val="13"/>
                <c:pt idx="0">
                  <c:v>0</c:v>
                </c:pt>
                <c:pt idx="1">
                  <c:v>9.6960568635659001</c:v>
                </c:pt>
                <c:pt idx="2">
                  <c:v>14.864183281182846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81-4420-84D9-825E86C89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43563640"/>
        <c:axId val="743566592"/>
      </c:barChart>
      <c:lineChart>
        <c:grouping val="standard"/>
        <c:varyColors val="0"/>
        <c:ser>
          <c:idx val="2"/>
          <c:order val="2"/>
          <c:tx>
            <c:v>Řada3</c:v>
          </c:tx>
          <c:spPr>
            <a:ln w="28575" cap="rnd">
              <a:solidFill>
                <a:srgbClr val="2F4858"/>
              </a:solidFill>
              <a:miter lim="800000"/>
              <a:headEnd type="oval"/>
              <a:tailEnd type="oval"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74AF8B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val>
            <c:numRef>
              <c:f>Vývoj!$B$5:$B$17</c:f>
              <c:numCache>
                <c:formatCode>#\ ##0.00\ _K_č</c:formatCode>
                <c:ptCount val="13"/>
                <c:pt idx="0">
                  <c:v>4521.2339681305866</c:v>
                </c:pt>
                <c:pt idx="1">
                  <c:v>4959.6153846153848</c:v>
                </c:pt>
                <c:pt idx="2">
                  <c:v>5696.8217054263569</c:v>
                </c:pt>
                <c:pt idx="3">
                  <c:v>4452.4980665119874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81-4420-84D9-825E86C89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881632"/>
        <c:axId val="518880976"/>
      </c:lineChart>
      <c:catAx>
        <c:axId val="743563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43566592"/>
        <c:crosses val="autoZero"/>
        <c:auto val="1"/>
        <c:lblAlgn val="ctr"/>
        <c:lblOffset val="100"/>
        <c:noMultiLvlLbl val="0"/>
      </c:catAx>
      <c:valAx>
        <c:axId val="74356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Přírustek/Úbytek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43563640"/>
        <c:crosses val="autoZero"/>
        <c:crossBetween val="between"/>
      </c:valAx>
      <c:valAx>
        <c:axId val="518880976"/>
        <c:scaling>
          <c:orientation val="minMax"/>
        </c:scaling>
        <c:delete val="0"/>
        <c:axPos val="r"/>
        <c:numFmt formatCode="#\ ##0.00\ _K_č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18881632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6102223399959608"/>
                <c:y val="0.2548849916487711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s-CZ"/>
                    <a:t>Zůstatek</a:t>
                  </a:r>
                  <a:r>
                    <a:rPr lang="cs-CZ" baseline="0"/>
                    <a:t> Celkem </a:t>
                  </a:r>
                  <a:r>
                    <a:rPr lang="cs-CZ"/>
                    <a:t>Tisíce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</c:dispUnitsLbl>
        </c:dispUnits>
      </c:valAx>
      <c:catAx>
        <c:axId val="518881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8880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</xdr:colOff>
      <xdr:row>5</xdr:row>
      <xdr:rowOff>7620</xdr:rowOff>
    </xdr:from>
    <xdr:to>
      <xdr:col>12</xdr:col>
      <xdr:colOff>411480</xdr:colOff>
      <xdr:row>26</xdr:row>
      <xdr:rowOff>53340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137E5A1C-F58E-43DE-A39E-2F2E9A10FD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152399</xdr:colOff>
      <xdr:row>0</xdr:row>
      <xdr:rowOff>0</xdr:rowOff>
    </xdr:from>
    <xdr:to>
      <xdr:col>20</xdr:col>
      <xdr:colOff>500742</xdr:colOff>
      <xdr:row>30</xdr:row>
      <xdr:rowOff>32656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B99F555A-10A5-4E86-8E88-DDA0860744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433C541-0F6D-4A51-A4DA-D6DD73EA8532}" name="Tabulka2" displayName="Tabulka2" ref="A1:AF21" totalsRowShown="0">
  <autoFilter ref="A1:AF21" xr:uid="{0D6C3C39-DE55-403B-B2A8-E42A0014426C}"/>
  <tableColumns count="32">
    <tableColumn id="1" xr3:uid="{FC94289E-8D55-4831-B773-C72C4577669C}" name="Účet" dataDxfId="120"/>
    <tableColumn id="2" xr3:uid="{9A05816A-6A00-4791-AE02-94584C76FF2B}" name="N26"/>
    <tableColumn id="3" xr3:uid="{91DBFF6D-FCE6-4AD2-B688-2726ECD789FB}" name="N26 Space 1"/>
    <tableColumn id="4" xr3:uid="{D0B127DB-FB81-4DB4-BE7C-2AAD6F80E666}" name="N26 Space 2"/>
    <tableColumn id="5" xr3:uid="{DFB50B51-9C02-4C9A-88A5-C953DD493DB4}" name="N26 Space 3"/>
    <tableColumn id="6" xr3:uid="{8EFC5D4A-1637-4D1D-95E3-51E7BD01A01D}" name="Equa bank"/>
    <tableColumn id="7" xr3:uid="{8CD19B80-DEDD-490B-9704-24E5F1C02809}" name="Equa bank Spořící účet"/>
    <tableColumn id="8" xr3:uid="{5E95D7DC-C78B-4F94-9BFE-F7C24977827E}" name="Moneta"/>
    <tableColumn id="9" xr3:uid="{0E0AF868-FADA-423D-9BD1-1C848499D0C0}" name="Reiffeisen bank"/>
    <tableColumn id="10" xr3:uid="{F2CE29D9-8AD1-4097-92A5-D055453204E4}" name="Česká pojišťovna"/>
    <tableColumn id="11" xr3:uid="{8D95C8FD-C5F4-44A3-B7DF-7026FA78C3F6}" name="Bettervest"/>
    <tableColumn id="12" xr3:uid="{3EB1938B-562D-4F69-BEB5-9318BF65BE15}" name="Zinsland"/>
    <tableColumn id="13" xr3:uid="{7CBE62D2-24EA-4514-8E2C-6696ADB94E86}" name="DEGIRO investice"/>
    <tableColumn id="14" xr3:uid="{00D115A9-CCB7-48C0-85FD-06227FF45947}" name="DEGIRO hotovost"/>
    <tableColumn id="15" xr3:uid="{B86CF185-DBF3-444A-9A54-C81A9E5DD48D}" name="Vaamo"/>
    <tableColumn id="16" xr3:uid="{86C70CF0-41EF-42D4-9010-FE7C1A1EE80F}" name="Mintos"/>
    <tableColumn id="30" xr3:uid="{882E3676-9CC7-4775-AE7F-0192569C2ECC}" name="Portu"/>
    <tableColumn id="32" xr3:uid="{1515FE03-4A8C-42FB-A562-B1D8076BFA40}" name="Zonky"/>
    <tableColumn id="29" xr3:uid="{ED546F9B-D8EF-4B90-9D4E-C1E8649A31AE}" name="Zonky hotovost"/>
    <tableColumn id="28" xr3:uid="{EDAAEAC6-05DD-4DE7-AE2B-BB1137054506}" name="Fundlift"/>
    <tableColumn id="31" xr3:uid="{0F3159E8-77D4-4FE0-858E-7DA6470CEB0A}" name="Upvest"/>
    <tableColumn id="27" xr3:uid="{D8993E71-EFCC-4B21-A219-34DFB85FCAF4}" name="Seedmatch"/>
    <tableColumn id="17" xr3:uid="{0F579382-1C65-4086-9394-7EF4A1CFD2E8}" name="Cash"/>
    <tableColumn id="18" xr3:uid="{CA924D64-73C5-4ADE-9B79-FA8A71907CCD}" name="Součet EUR" dataDxfId="119"/>
    <tableColumn id="19" xr3:uid="{9494ACD7-75CE-4FBA-9FF4-79D0662CB0A4}" name="Součet CZK" dataDxfId="118"/>
    <tableColumn id="20" xr3:uid="{3760FDCE-4248-4A37-9F9A-FF2DF9BE8684}" name="Změna německé účty"/>
    <tableColumn id="21" xr3:uid="{4F79CA4D-8835-416D-AE8D-E61EEC98B0FA}" name="Změna české účty"/>
    <tableColumn id="22" xr3:uid="{DB0DE1C6-E6F3-4B7C-9242-8AD47C565799}" name="Kurz 1 EUR = CZK"/>
    <tableColumn id="23" xr3:uid="{FF694929-105E-4559-AE84-FD4991082D4B}" name="Celkem v EUR"/>
    <tableColumn id="24" xr3:uid="{3557E41F-DD64-4DAC-A1E7-DAEB484B6730}" name="Celkem v CZK" dataDxfId="117">
      <calculatedColumnFormula>Y2+(X2*AB2)</calculatedColumnFormula>
    </tableColumn>
    <tableColumn id="25" xr3:uid="{3A96E10E-D94A-454F-AE60-08097B1E179F}" name="Změna celkem v EUR"/>
    <tableColumn id="26" xr3:uid="{F9F32C4A-DC73-45C2-8A15-A88F71845EDD}" name="Změna celkem v CZK" dataDxfId="116"/>
  </tableColumns>
  <tableStyleInfo name="TableStyleMedium1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43C4BD8-E09C-43BB-9A8A-5FB99A3C7549}" name="Tabulka4" displayName="Tabulka4" ref="B1:X5" totalsRowShown="0">
  <autoFilter ref="B1:X5" xr:uid="{47DE6FE8-1A3F-4073-8E6A-69167C754D6A}"/>
  <tableColumns count="23">
    <tableColumn id="1" xr3:uid="{9AB155C3-DCA6-4A0A-BC4C-3A6217FAD59D}" name="Účet" dataDxfId="115"/>
    <tableColumn id="2" xr3:uid="{86C4482F-429A-4B6E-A3E5-CC706CD0ABB4}" name="N26"/>
    <tableColumn id="3" xr3:uid="{84A8FDBB-A6D2-44CF-80CF-EA4B46535998}" name="N26 Space 1"/>
    <tableColumn id="4" xr3:uid="{15AF0282-D9FA-4093-8F8C-E18F2F75C727}" name="N26 Space 2"/>
    <tableColumn id="5" xr3:uid="{16F5CC75-C3EC-4164-BD26-C6B9F98CD7D2}" name="N26 Space 3"/>
    <tableColumn id="6" xr3:uid="{882C20E2-5AF2-4AA1-A855-4A420902C354}" name="Equa bank"/>
    <tableColumn id="7" xr3:uid="{59D26AD9-363B-4FD2-8FB9-2EF347BAED82}" name="Equa bank Spořící účet"/>
    <tableColumn id="8" xr3:uid="{BF285861-5795-4952-BB42-33CD191EC52B}" name="Moneta"/>
    <tableColumn id="9" xr3:uid="{0E8AA331-1BAE-448D-8EAD-D9CE9B2BFD74}" name="Reiffeisen bank"/>
    <tableColumn id="10" xr3:uid="{A5AF9D6B-8D32-4171-BA0E-C9977BB1D55F}" name="Česká pojišťovna"/>
    <tableColumn id="11" xr3:uid="{3EB2355B-26FC-44CE-B3D2-8B56F99C1226}" name="Bettervest"/>
    <tableColumn id="12" xr3:uid="{6761DD59-BDE5-40BC-8999-CC4D3B2BB104}" name="Zinsland"/>
    <tableColumn id="13" xr3:uid="{056588ED-0E71-49CA-8075-9C8E7BF35B50}" name="DEGIRO investice"/>
    <tableColumn id="14" xr3:uid="{7C6F27D0-2858-4545-92DE-42F131069379}" name="DEGIRO hotovost"/>
    <tableColumn id="15" xr3:uid="{6ACD3500-67B2-4A32-9063-D2818DE81691}" name="Vaamo"/>
    <tableColumn id="16" xr3:uid="{0F235600-0668-47BD-9204-5472A588379E}" name="Mintos"/>
    <tableColumn id="23" xr3:uid="{1A9AF41C-D866-4AC2-AD6F-674A129AE539}" name="Portu"/>
    <tableColumn id="22" xr3:uid="{B9341D2E-4AF4-40A6-AACF-6E41A0D800A7}" name="Zonky"/>
    <tableColumn id="21" xr3:uid="{71A963A4-50B9-40C3-9392-189E1B5713C3}" name="Zonky hotovost"/>
    <tableColumn id="20" xr3:uid="{5A878870-0390-4E34-A7DD-F8CA4494CEF2}" name="Fundlift"/>
    <tableColumn id="18" xr3:uid="{75B2AD91-8809-463E-96D8-CD64CA0FCEB5}" name="Upvest"/>
    <tableColumn id="19" xr3:uid="{3520FF93-1A69-4B78-85A7-6B60E6FCC6CA}" name="Seedmatch"/>
    <tableColumn id="17" xr3:uid="{1727CC23-B397-41D5-B2A1-DBEBA346A79A}" name="Cash" dataDxfId="114"/>
  </tableColumns>
  <tableStyleInfo name="TableStyleMedium1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9C1B1E5-A109-4282-B85F-2F2171542D55}" name="Tabulka5" displayName="Tabulka5" ref="B7:C15" totalsRowShown="0" tableBorderDxfId="113">
  <autoFilter ref="B7:C15" xr:uid="{1BB0B1CF-F4EC-4E77-829A-960CE79AA3BB}"/>
  <tableColumns count="2">
    <tableColumn id="1" xr3:uid="{8259867C-94AB-4D2A-89C3-7F47151D0B8D}" name="Role v portfoliu"/>
    <tableColumn id="2" xr3:uid="{123B9084-3815-4A70-BA3F-A0681559C813}" name="Celkem v EUR" dataDxfId="112"/>
  </tableColumns>
  <tableStyleInfo name="TableStyleMedium1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0DDB762-CECF-47B8-AE16-A3BD67CFF30D}" name="Tabulka6" displayName="Tabulka6" ref="A1:E17" totalsRowShown="0" headerRowDxfId="111" headerRowBorderDxfId="110" tableBorderDxfId="109">
  <autoFilter ref="A1:E17" xr:uid="{379C00B5-68B4-4A82-B74C-650F0885C620}"/>
  <tableColumns count="5">
    <tableColumn id="1" xr3:uid="{8AFC3241-ED32-46B8-9758-2266DA5B7FE6}" name="Účet" dataDxfId="108"/>
    <tableColumn id="2" xr3:uid="{49725186-4EE6-4F46-AC8F-F251846EFA5A}" name="Celkem v EUR" dataDxfId="107"/>
    <tableColumn id="3" xr3:uid="{60E83254-898C-4B5C-B91D-EED86E0DFCD8}" name="Změna celkem v EUR" dataDxfId="106">
      <calculatedColumnFormula>A2/(A1/100)  - 100</calculatedColumnFormula>
    </tableColumn>
    <tableColumn id="4" xr3:uid="{9E9FBE54-6318-43F6-A48B-385BE5411F4B}" name="Úbytek" dataDxfId="105">
      <calculatedColumnFormula>IF(Tabulka6[[#This Row],[Změna celkem v EUR]]&lt;0%,Tabulka6[[#This Row],[Změna celkem v EUR]],"")</calculatedColumnFormula>
    </tableColumn>
    <tableColumn id="5" xr3:uid="{30C3D8A9-8B11-4436-806C-DB40AC3EFE62}" name="Přírustek" dataDxfId="104">
      <calculatedColumnFormula>IF(Tabulka6[[#This Row],[Změna celkem v EUR]]&gt;=0%,Tabulka6[[#This Row],[Změna celkem v EUR]],"")</calculatedColumnFormula>
    </tableColumn>
  </tableColumns>
  <tableStyleInfo name="TableStyleMedium1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02EBB6-7449-475E-B868-D0AC5F610F20}" name="Tabulka1" displayName="Tabulka1" ref="A1:B7" totalsRowShown="0" tableBorderDxfId="99">
  <autoFilter ref="A1:B7" xr:uid="{5D7F4B25-D089-4456-A08C-44933F92DD1C}">
    <filterColumn colId="0" hiddenButton="1"/>
    <filterColumn colId="1" hiddenButton="1"/>
  </autoFilter>
  <tableColumns count="2">
    <tableColumn id="1" xr3:uid="{6B199C92-D5F9-4350-8BEF-1B5E814DC2E1}" name="Příklad A - neměnný příspěvěk" dataDxfId="98"/>
    <tableColumn id="2" xr3:uid="{CE2B8D2C-DC1E-4263-B8D6-1A5A6A045AF0}" name="Hodnoty" dataDxfId="97"/>
  </tableColumns>
  <tableStyleInfo name="TableStyleMedium1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FD3974A-1A0C-4C99-926D-5273DEA9BEBE}" name="Tabulka3" displayName="Tabulka3" ref="A9:AU12" totalsRowShown="0">
  <autoFilter ref="A9:AU12" xr:uid="{2CE40836-0D39-4C03-9D4D-E694FCCC7BB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</autoFilter>
  <tableColumns count="47">
    <tableColumn id="1" xr3:uid="{18DF889C-0C62-4B1D-BB61-20B94474A73E}" name="Rok" dataDxfId="96"/>
    <tableColumn id="2" xr3:uid="{D3E6151D-E97E-42D3-9469-42CB68A22211}" name="0" dataDxfId="95">
      <calculatedColumnFormula>$B$2</calculatedColumnFormula>
    </tableColumn>
    <tableColumn id="3" xr3:uid="{26AFB9C4-E501-4FA1-B446-32075EA2B70D}" name="1" dataDxfId="94"/>
    <tableColumn id="4" xr3:uid="{579CB59F-BFAD-4D18-8F77-5B940329C62B}" name="2" dataDxfId="93"/>
    <tableColumn id="5" xr3:uid="{8A4E6306-45FA-46FE-87E8-618727273A37}" name="3" dataDxfId="92"/>
    <tableColumn id="6" xr3:uid="{122E7054-0726-40A7-B534-8FA82C72D992}" name="4" dataDxfId="91"/>
    <tableColumn id="7" xr3:uid="{C1851D78-6EFD-467C-AE13-250C8DDCB066}" name="5" dataDxfId="90"/>
    <tableColumn id="8" xr3:uid="{ABE7947B-1066-49B7-A142-0533358CE4D7}" name="6" dataDxfId="89"/>
    <tableColumn id="9" xr3:uid="{E890986B-D877-489C-8631-3F65F688C4FA}" name="7" dataDxfId="88"/>
    <tableColumn id="10" xr3:uid="{C5C99EF9-0680-4607-B69A-7B35A6AABEAF}" name="8" dataDxfId="87"/>
    <tableColumn id="11" xr3:uid="{23E8756E-CD63-4E51-B3DA-303825D57610}" name="9" dataDxfId="86"/>
    <tableColumn id="12" xr3:uid="{970BA509-C286-499F-A931-C92B198EAE9C}" name="10" dataDxfId="85"/>
    <tableColumn id="13" xr3:uid="{F3B48D9C-ECC2-4230-B6FF-A7CBC2505C48}" name="11" dataDxfId="84"/>
    <tableColumn id="14" xr3:uid="{AC212A25-FD59-4370-8425-7D5F5B4A4242}" name="12" dataDxfId="83"/>
    <tableColumn id="15" xr3:uid="{11A5B815-D9DD-48B2-9692-FC6F3FA42359}" name="13" dataDxfId="82"/>
    <tableColumn id="16" xr3:uid="{6BC81054-F9A8-4932-BE97-F8DC029DF0CB}" name="14" dataDxfId="81"/>
    <tableColumn id="17" xr3:uid="{663D5979-6E9E-4CBD-919B-A82E91AED116}" name="15" dataDxfId="80"/>
    <tableColumn id="18" xr3:uid="{35EBCECB-87BA-4CC2-9C77-4941167E52A7}" name="16" dataDxfId="79"/>
    <tableColumn id="19" xr3:uid="{332CA5F3-EA8E-4B81-A8A7-FDE5DF856E4F}" name="17" dataDxfId="78"/>
    <tableColumn id="20" xr3:uid="{C22C7B12-A796-431C-AAC7-0326A89E2586}" name="18" dataDxfId="77"/>
    <tableColumn id="21" xr3:uid="{9597740B-D547-4230-BDE9-351C3A69CA00}" name="19" dataDxfId="76"/>
    <tableColumn id="22" xr3:uid="{69B1835D-E4D6-4DB5-B7E2-701239B98611}" name="20" dataDxfId="75"/>
    <tableColumn id="23" xr3:uid="{24C83B46-BFFD-4B8C-9954-55020B4C2143}" name="21" dataDxfId="74"/>
    <tableColumn id="24" xr3:uid="{99C1A4D8-1C42-400A-8248-02C2136D6D51}" name="22" dataDxfId="73"/>
    <tableColumn id="25" xr3:uid="{7335227F-EE3D-4922-B506-3F9020F7930E}" name="23" dataDxfId="72"/>
    <tableColumn id="26" xr3:uid="{A9ABE522-1B85-45A0-A25B-5FEE77325887}" name="24" dataDxfId="71"/>
    <tableColumn id="27" xr3:uid="{8068C4B5-7A0B-443A-A5D3-0541A901BB9B}" name="25" dataDxfId="70"/>
    <tableColumn id="28" xr3:uid="{4F262788-12A5-4314-87B2-F18A3C2B71EE}" name="26" dataDxfId="69"/>
    <tableColumn id="29" xr3:uid="{9F094FC1-E398-4DC5-9F29-9B212503A677}" name="27" dataDxfId="68"/>
    <tableColumn id="30" xr3:uid="{68E771C5-AC25-41DF-9DB3-D7689DFA86BC}" name="28" dataDxfId="67"/>
    <tableColumn id="31" xr3:uid="{984D5E4B-4F2D-40CB-873E-9D1095BE900B}" name="29" dataDxfId="66"/>
    <tableColumn id="32" xr3:uid="{C53EAAF9-FACF-4071-8390-24C127B4E706}" name="30" dataDxfId="65"/>
    <tableColumn id="33" xr3:uid="{5298D665-1D21-4460-B733-BF6549FBAD50}" name="31" dataDxfId="64"/>
    <tableColumn id="34" xr3:uid="{6161201A-B100-47D1-BC54-EAAA8297BE7B}" name="32" dataDxfId="63"/>
    <tableColumn id="35" xr3:uid="{D8E5BA82-FAE0-485E-BF58-64183297ECCF}" name="33" dataDxfId="62"/>
    <tableColumn id="36" xr3:uid="{1FB899FB-050B-4D93-9564-48DE73A3B1EB}" name="34" dataDxfId="61"/>
    <tableColumn id="37" xr3:uid="{A3826F5A-8CC6-44E7-AE58-E5D34DC3AC65}" name="35" dataDxfId="60"/>
    <tableColumn id="38" xr3:uid="{7EF83A89-D1DC-4E78-8494-A5DFE891796E}" name="36" dataDxfId="59"/>
    <tableColumn id="39" xr3:uid="{2FB98644-95A8-42D7-B962-163ACF5F4D70}" name="37" dataDxfId="58"/>
    <tableColumn id="40" xr3:uid="{2C0A18CF-2C31-4CD7-9047-D304C71FC288}" name="38" dataDxfId="57"/>
    <tableColumn id="41" xr3:uid="{7F8D52D3-2171-4F22-8BE3-182FA4B496CB}" name="39" dataDxfId="56"/>
    <tableColumn id="42" xr3:uid="{881C75E8-6373-4EA4-A9FE-8A438C982639}" name="40" dataDxfId="55"/>
    <tableColumn id="43" xr3:uid="{F07D8855-D555-4C1E-9EAC-D6F53AB34746}" name="41" dataDxfId="54"/>
    <tableColumn id="44" xr3:uid="{6DE4B6FB-272A-4DE0-85A5-EEA7B409C2EF}" name="42" dataDxfId="53"/>
    <tableColumn id="45" xr3:uid="{09AB322E-29D6-4BB9-A6B6-B78AB185DA8D}" name="43" dataDxfId="52"/>
    <tableColumn id="46" xr3:uid="{A309BF95-04CD-48B8-835A-00F9E00B288F}" name="44" dataDxfId="51"/>
    <tableColumn id="47" xr3:uid="{73FA05C2-1CA2-4FB9-83E9-ECE1234E863D}" name="45" dataDxfId="50"/>
  </tableColumns>
  <tableStyleInfo name="TableStyleMedium1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90AA54F-633B-47D2-80BD-4EEA6FA5E97A}" name="Tabulka8" displayName="Tabulka8" ref="A15:B27" totalsRowShown="0" tableBorderDxfId="49">
  <autoFilter ref="A15:B27" xr:uid="{1EFDCC26-D8A2-4CC3-A45F-C816AECCFADF}">
    <filterColumn colId="0" hiddenButton="1"/>
    <filterColumn colId="1" hiddenButton="1"/>
  </autoFilter>
  <tableColumns count="2">
    <tableColumn id="1" xr3:uid="{255012B7-039D-4AB8-8199-BDA6AEA820C4}" name="Příklad B - Příspěvěk se postupně zvyšuje" dataDxfId="48"/>
    <tableColumn id="2" xr3:uid="{85620148-3DF0-4A1F-9310-0311500F0ECE}" name="Hodnoty" dataDxfId="47"/>
  </tableColumns>
  <tableStyleInfo name="TableStyleMedium1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8EDA515-A492-4348-802B-D1C554900C30}" name="Tabulka9" displayName="Tabulka9" ref="A29:AU32" totalsRowShown="0">
  <autoFilter ref="A29:AU32" xr:uid="{000ADC81-18F5-45DB-BE9F-EA3FAEA6E06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</autoFilter>
  <tableColumns count="47">
    <tableColumn id="1" xr3:uid="{CDC59695-B92A-4514-AE5A-D6546B51F763}" name="Rok" dataDxfId="46"/>
    <tableColumn id="2" xr3:uid="{0F4A5FB9-860B-4956-8B20-698A7A0408A6}" name="0" dataDxfId="45">
      <calculatedColumnFormula>$B$16</calculatedColumnFormula>
    </tableColumn>
    <tableColumn id="3" xr3:uid="{17F43D19-2456-43F1-85C7-6EEF6EEA2646}" name="1" dataDxfId="44"/>
    <tableColumn id="4" xr3:uid="{EDE1C2AE-7E2E-4921-82E4-DB4FAE916517}" name="2" dataDxfId="43"/>
    <tableColumn id="5" xr3:uid="{13289C54-E0D6-4401-9868-019FB18F33CF}" name="3" dataDxfId="42"/>
    <tableColumn id="6" xr3:uid="{192DCDD1-5ED1-4B92-ACF1-EE9A24DD2126}" name="4" dataDxfId="41"/>
    <tableColumn id="7" xr3:uid="{0FE54E22-77FC-43BD-A450-A58035D23636}" name="5" dataDxfId="40"/>
    <tableColumn id="8" xr3:uid="{BA6FD7ED-69B6-4B78-B765-D728FC727195}" name="6" dataDxfId="39"/>
    <tableColumn id="9" xr3:uid="{B8397BB1-C442-4E68-964D-D1996222A4BC}" name="7" dataDxfId="38"/>
    <tableColumn id="10" xr3:uid="{DFA7BED4-86DC-4F9B-B757-61C8CDF6790C}" name="8" dataDxfId="37"/>
    <tableColumn id="11" xr3:uid="{4FFBFBA3-92DA-423E-AF6A-CAE651AB8487}" name="9" dataDxfId="36"/>
    <tableColumn id="12" xr3:uid="{5EBC6D89-99F0-4D0B-922B-91D81B901254}" name="10" dataDxfId="35"/>
    <tableColumn id="13" xr3:uid="{E9931F83-73B2-4FE7-A222-BE6B31833FFF}" name="11" dataDxfId="34"/>
    <tableColumn id="14" xr3:uid="{1D62DD74-38B7-4472-82B0-C77578A681BD}" name="12" dataDxfId="33"/>
    <tableColumn id="15" xr3:uid="{27FAF70C-AC5A-468A-9AEB-A715BA039CC6}" name="13" dataDxfId="32"/>
    <tableColumn id="16" xr3:uid="{F8BC75B8-33A2-49AA-9E2F-4DE29E33E275}" name="14" dataDxfId="31"/>
    <tableColumn id="17" xr3:uid="{8CC98E9B-CDA0-43CF-A6CD-935D4BAC6564}" name="15" dataDxfId="30"/>
    <tableColumn id="18" xr3:uid="{01018EFA-CE6C-4F53-827B-8E49A469940B}" name="16" dataDxfId="29"/>
    <tableColumn id="19" xr3:uid="{8EEB1F3F-1036-4FDC-BCC9-ED59F6CA32B3}" name="17" dataDxfId="28"/>
    <tableColumn id="20" xr3:uid="{DA656EBB-9008-4F8A-B85F-D44DFCCF2D46}" name="18" dataDxfId="27"/>
    <tableColumn id="21" xr3:uid="{B1ED7501-F5F3-4716-B243-910309209423}" name="19" dataDxfId="26"/>
    <tableColumn id="22" xr3:uid="{2BF87CAF-BB9E-4AAD-82FD-A49B8F829141}" name="20" dataDxfId="25"/>
    <tableColumn id="23" xr3:uid="{D0D4C671-C626-4435-81B1-24D1EBDCB799}" name="21" dataDxfId="24"/>
    <tableColumn id="24" xr3:uid="{4B724055-8B7D-42E7-AD45-6802DF099609}" name="22" dataDxfId="23"/>
    <tableColumn id="25" xr3:uid="{5FC84D11-714C-41BB-B982-1196CD6D7D75}" name="23" dataDxfId="22"/>
    <tableColumn id="26" xr3:uid="{C37F6506-BD82-422D-B4E9-A47354E0DB85}" name="24" dataDxfId="21"/>
    <tableColumn id="27" xr3:uid="{54FDFFA7-E852-4974-8B84-51AF7F0967D6}" name="25" dataDxfId="20"/>
    <tableColumn id="28" xr3:uid="{8910034E-E66D-4D26-BD7A-B1789C8AE3C7}" name="26" dataDxfId="19"/>
    <tableColumn id="29" xr3:uid="{E3F65B36-E5D9-4EDF-AC43-18262AFF3D05}" name="27" dataDxfId="18"/>
    <tableColumn id="30" xr3:uid="{E80E5275-C311-4E74-9356-6F17A602B081}" name="28" dataDxfId="17"/>
    <tableColumn id="31" xr3:uid="{88561877-2DC7-4C17-8D1E-9A225491442D}" name="29" dataDxfId="16"/>
    <tableColumn id="32" xr3:uid="{A0F328E5-A3B9-4D47-ABC3-9F4F44BB5F53}" name="30" dataDxfId="15"/>
    <tableColumn id="33" xr3:uid="{A8004C95-006F-4E91-B649-4BDC0FACA2FA}" name="31" dataDxfId="14"/>
    <tableColumn id="34" xr3:uid="{326062CF-6A12-47E4-B8E6-9156B9A45D13}" name="32" dataDxfId="13"/>
    <tableColumn id="35" xr3:uid="{5A167DDF-4143-449A-A893-4D80269ADBDD}" name="33" dataDxfId="12"/>
    <tableColumn id="36" xr3:uid="{3597EEEE-F31E-4960-AD86-5DC89DDD05E7}" name="34" dataDxfId="11"/>
    <tableColumn id="37" xr3:uid="{B9509618-D35B-499E-8FD7-C41100274355}" name="35" dataDxfId="10"/>
    <tableColumn id="38" xr3:uid="{24F3F829-CBDD-41E2-AD3B-6E079832AE2E}" name="36" dataDxfId="9"/>
    <tableColumn id="39" xr3:uid="{DE4DCDF9-4856-4856-B708-0F8F08E3764B}" name="37" dataDxfId="8"/>
    <tableColumn id="40" xr3:uid="{BBE233BB-E3E0-437E-86D4-3F63D98B2078}" name="38" dataDxfId="7"/>
    <tableColumn id="41" xr3:uid="{E3F902B6-6C55-4915-ABA8-32BFDAEB2F94}" name="39" dataDxfId="6"/>
    <tableColumn id="42" xr3:uid="{22039215-E0A2-4055-836A-613E1B40A53C}" name="40" dataDxfId="5"/>
    <tableColumn id="43" xr3:uid="{6BB1FACA-09C1-48EE-AE68-979C6C12B896}" name="41" dataDxfId="4"/>
    <tableColumn id="44" xr3:uid="{4CC19273-1424-492D-A4DE-116C3E35381C}" name="42" dataDxfId="3"/>
    <tableColumn id="45" xr3:uid="{24BC33BB-C954-4DEE-A3C7-E4273B4C8395}" name="43" dataDxfId="2"/>
    <tableColumn id="46" xr3:uid="{F4D1DC0D-DF10-4A21-811E-FFEAA8A2E4BD}" name="44" dataDxfId="1"/>
    <tableColumn id="47" xr3:uid="{649CFEF7-0538-4476-B0F7-241AE3FCBA48}" name="45" dataDxfId="0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3.xm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vmlDrawing" Target="../drawings/vmlDrawing4.vml"/><Relationship Id="rId6" Type="http://schemas.openxmlformats.org/officeDocument/2006/relationships/comments" Target="../comments4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B1CAD-E256-4D06-9882-932D49FC4D19}">
  <dimension ref="A1:AF27"/>
  <sheetViews>
    <sheetView tabSelected="1" workbookViewId="0">
      <pane xSplit="1" topLeftCell="B1" activePane="topRight" state="frozen"/>
      <selection pane="topRight" activeCell="B16" sqref="B16"/>
    </sheetView>
  </sheetViews>
  <sheetFormatPr defaultRowHeight="14.4" x14ac:dyDescent="0.3"/>
  <cols>
    <col min="1" max="1" width="13.6640625" bestFit="1" customWidth="1"/>
    <col min="2" max="8" width="12.77734375" customWidth="1"/>
    <col min="9" max="9" width="15.33203125" customWidth="1"/>
    <col min="10" max="10" width="16.5546875" customWidth="1"/>
    <col min="11" max="11" width="22.5546875" customWidth="1"/>
    <col min="12" max="12" width="17.77734375" customWidth="1"/>
    <col min="13" max="21" width="12.77734375" customWidth="1"/>
    <col min="22" max="22" width="15.33203125" bestFit="1" customWidth="1"/>
    <col min="23" max="25" width="12.77734375" customWidth="1"/>
    <col min="26" max="26" width="21.44140625" bestFit="1" customWidth="1"/>
    <col min="27" max="27" width="18.33203125" bestFit="1" customWidth="1"/>
    <col min="28" max="28" width="16.5546875" customWidth="1"/>
    <col min="29" max="29" width="14.109375" customWidth="1"/>
    <col min="30" max="30" width="13.6640625" customWidth="1"/>
    <col min="31" max="31" width="21" bestFit="1" customWidth="1"/>
    <col min="32" max="32" width="20.77734375" bestFit="1" customWidth="1"/>
  </cols>
  <sheetData>
    <row r="1" spans="1:32" x14ac:dyDescent="0.3">
      <c r="A1" t="s">
        <v>0</v>
      </c>
      <c r="B1" t="s">
        <v>1</v>
      </c>
      <c r="C1" t="s">
        <v>36</v>
      </c>
      <c r="D1" t="s">
        <v>37</v>
      </c>
      <c r="E1" t="s">
        <v>44</v>
      </c>
      <c r="F1" t="s">
        <v>4</v>
      </c>
      <c r="G1" t="s">
        <v>20</v>
      </c>
      <c r="H1" t="s">
        <v>5</v>
      </c>
      <c r="I1" t="s">
        <v>6</v>
      </c>
      <c r="J1" t="s">
        <v>10</v>
      </c>
      <c r="K1" t="s">
        <v>25</v>
      </c>
      <c r="L1" t="s">
        <v>26</v>
      </c>
      <c r="M1" t="s">
        <v>42</v>
      </c>
      <c r="N1" t="s">
        <v>43</v>
      </c>
      <c r="O1" t="s">
        <v>9</v>
      </c>
      <c r="P1" t="s">
        <v>30</v>
      </c>
      <c r="Q1" t="s">
        <v>127</v>
      </c>
      <c r="R1" t="s">
        <v>128</v>
      </c>
      <c r="S1" t="s">
        <v>131</v>
      </c>
      <c r="T1" t="s">
        <v>129</v>
      </c>
      <c r="U1" t="s">
        <v>130</v>
      </c>
      <c r="V1" t="s">
        <v>123</v>
      </c>
      <c r="W1" t="s">
        <v>21</v>
      </c>
      <c r="X1" s="35" t="s">
        <v>15</v>
      </c>
      <c r="Y1" s="23" t="s">
        <v>16</v>
      </c>
      <c r="Z1" t="s">
        <v>39</v>
      </c>
      <c r="AA1" t="s">
        <v>38</v>
      </c>
      <c r="AB1" t="s">
        <v>19</v>
      </c>
      <c r="AC1" t="s">
        <v>17</v>
      </c>
      <c r="AD1" t="s">
        <v>18</v>
      </c>
      <c r="AE1" t="s">
        <v>40</v>
      </c>
      <c r="AF1" t="s">
        <v>41</v>
      </c>
    </row>
    <row r="2" spans="1:32" x14ac:dyDescent="0.3">
      <c r="A2" s="18" t="s">
        <v>45</v>
      </c>
      <c r="B2" s="6" t="s">
        <v>2</v>
      </c>
      <c r="C2" s="6" t="s">
        <v>3</v>
      </c>
      <c r="D2" s="17" t="s">
        <v>47</v>
      </c>
      <c r="E2" s="6" t="s">
        <v>22</v>
      </c>
      <c r="F2" s="6" t="s">
        <v>2</v>
      </c>
      <c r="G2" s="6" t="s">
        <v>8</v>
      </c>
      <c r="H2" s="6" t="s">
        <v>2</v>
      </c>
      <c r="I2" s="6" t="s">
        <v>7</v>
      </c>
      <c r="J2" s="6" t="s">
        <v>11</v>
      </c>
      <c r="K2" s="17" t="s">
        <v>48</v>
      </c>
      <c r="L2" s="17" t="s">
        <v>49</v>
      </c>
      <c r="M2" s="17" t="s">
        <v>50</v>
      </c>
      <c r="N2" s="17" t="s">
        <v>51</v>
      </c>
      <c r="O2" s="17" t="s">
        <v>52</v>
      </c>
      <c r="P2" s="17" t="s">
        <v>53</v>
      </c>
      <c r="Q2" s="17" t="s">
        <v>52</v>
      </c>
      <c r="R2" s="17" t="s">
        <v>53</v>
      </c>
      <c r="S2" s="17" t="s">
        <v>53</v>
      </c>
      <c r="T2" s="17" t="s">
        <v>124</v>
      </c>
      <c r="U2" s="17" t="s">
        <v>49</v>
      </c>
      <c r="V2" s="17" t="s">
        <v>124</v>
      </c>
      <c r="W2" s="17" t="s">
        <v>32</v>
      </c>
      <c r="X2" s="36" t="s">
        <v>27</v>
      </c>
      <c r="Y2" s="30" t="s">
        <v>28</v>
      </c>
      <c r="Z2" s="7" t="s">
        <v>27</v>
      </c>
      <c r="AA2" s="7" t="s">
        <v>28</v>
      </c>
      <c r="AB2" s="16" t="s">
        <v>55</v>
      </c>
      <c r="AC2" s="7" t="s">
        <v>29</v>
      </c>
      <c r="AD2" s="7" t="s">
        <v>29</v>
      </c>
      <c r="AE2" s="7" t="s">
        <v>29</v>
      </c>
      <c r="AF2" s="8" t="s">
        <v>29</v>
      </c>
    </row>
    <row r="3" spans="1:32" x14ac:dyDescent="0.3">
      <c r="A3" s="19" t="s">
        <v>46</v>
      </c>
      <c r="B3" s="6" t="s">
        <v>32</v>
      </c>
      <c r="C3" s="6" t="s">
        <v>32</v>
      </c>
      <c r="D3" s="6" t="s">
        <v>32</v>
      </c>
      <c r="E3" s="6" t="s">
        <v>32</v>
      </c>
      <c r="F3" s="6" t="s">
        <v>32</v>
      </c>
      <c r="G3" s="6" t="s">
        <v>8</v>
      </c>
      <c r="H3" s="6" t="s">
        <v>32</v>
      </c>
      <c r="I3" s="6" t="s">
        <v>8</v>
      </c>
      <c r="J3" s="6" t="s">
        <v>11</v>
      </c>
      <c r="K3" s="6" t="s">
        <v>31</v>
      </c>
      <c r="L3" s="6" t="s">
        <v>33</v>
      </c>
      <c r="M3" s="6" t="s">
        <v>34</v>
      </c>
      <c r="N3" s="6" t="s">
        <v>32</v>
      </c>
      <c r="O3" s="6" t="s">
        <v>34</v>
      </c>
      <c r="P3" s="6" t="s">
        <v>31</v>
      </c>
      <c r="Q3" s="17" t="s">
        <v>34</v>
      </c>
      <c r="R3" s="17" t="s">
        <v>31</v>
      </c>
      <c r="S3" s="17" t="s">
        <v>32</v>
      </c>
      <c r="T3" s="17" t="s">
        <v>126</v>
      </c>
      <c r="U3" s="6" t="s">
        <v>31</v>
      </c>
      <c r="V3" s="17" t="s">
        <v>126</v>
      </c>
      <c r="W3" s="17" t="s">
        <v>32</v>
      </c>
      <c r="X3" s="37" t="s">
        <v>54</v>
      </c>
      <c r="Y3" s="24" t="s">
        <v>54</v>
      </c>
      <c r="Z3" s="16" t="s">
        <v>54</v>
      </c>
      <c r="AA3" s="16" t="s">
        <v>54</v>
      </c>
      <c r="AB3" s="16" t="s">
        <v>54</v>
      </c>
      <c r="AC3" s="16" t="s">
        <v>54</v>
      </c>
      <c r="AD3" s="16" t="s">
        <v>54</v>
      </c>
      <c r="AE3" s="16" t="s">
        <v>54</v>
      </c>
      <c r="AF3" s="26" t="s">
        <v>54</v>
      </c>
    </row>
    <row r="4" spans="1:32" ht="15" thickBot="1" x14ac:dyDescent="0.35">
      <c r="A4" s="13" t="s">
        <v>12</v>
      </c>
      <c r="B4" s="9" t="s">
        <v>13</v>
      </c>
      <c r="C4" s="9" t="s">
        <v>13</v>
      </c>
      <c r="D4" s="9" t="s">
        <v>13</v>
      </c>
      <c r="E4" s="9" t="s">
        <v>13</v>
      </c>
      <c r="F4" s="9" t="s">
        <v>14</v>
      </c>
      <c r="G4" s="9" t="s">
        <v>14</v>
      </c>
      <c r="H4" s="9" t="s">
        <v>14</v>
      </c>
      <c r="I4" s="9" t="s">
        <v>14</v>
      </c>
      <c r="J4" s="9" t="s">
        <v>14</v>
      </c>
      <c r="K4" s="9" t="s">
        <v>13</v>
      </c>
      <c r="L4" s="9" t="s">
        <v>13</v>
      </c>
      <c r="M4" s="9" t="s">
        <v>13</v>
      </c>
      <c r="N4" s="9" t="s">
        <v>13</v>
      </c>
      <c r="O4" s="9" t="s">
        <v>13</v>
      </c>
      <c r="P4" s="9" t="s">
        <v>13</v>
      </c>
      <c r="Q4" s="20" t="s">
        <v>14</v>
      </c>
      <c r="R4" s="20" t="s">
        <v>14</v>
      </c>
      <c r="S4" s="20" t="s">
        <v>14</v>
      </c>
      <c r="T4" s="20" t="s">
        <v>14</v>
      </c>
      <c r="U4" s="20" t="s">
        <v>14</v>
      </c>
      <c r="V4" s="20" t="s">
        <v>13</v>
      </c>
      <c r="W4" s="9" t="s">
        <v>13</v>
      </c>
      <c r="X4" s="38" t="s">
        <v>13</v>
      </c>
      <c r="Y4" s="25" t="s">
        <v>14</v>
      </c>
      <c r="Z4" s="9" t="s">
        <v>23</v>
      </c>
      <c r="AA4" s="9" t="s">
        <v>24</v>
      </c>
      <c r="AB4" s="20" t="s">
        <v>56</v>
      </c>
      <c r="AC4" s="9" t="s">
        <v>13</v>
      </c>
      <c r="AD4" s="9" t="s">
        <v>14</v>
      </c>
      <c r="AE4" s="9" t="s">
        <v>23</v>
      </c>
      <c r="AF4" s="10" t="s">
        <v>24</v>
      </c>
    </row>
    <row r="5" spans="1:32" x14ac:dyDescent="0.3">
      <c r="A5" s="14">
        <v>43738</v>
      </c>
      <c r="B5" s="2">
        <v>500</v>
      </c>
      <c r="C5" s="2">
        <v>750</v>
      </c>
      <c r="D5" s="2">
        <v>500</v>
      </c>
      <c r="E5" s="2">
        <v>25</v>
      </c>
      <c r="F5" s="2">
        <v>2500</v>
      </c>
      <c r="G5" s="2">
        <v>10000</v>
      </c>
      <c r="H5" s="2">
        <v>500</v>
      </c>
      <c r="I5" s="2">
        <v>2000</v>
      </c>
      <c r="J5" s="2">
        <v>50000</v>
      </c>
      <c r="K5" s="2">
        <v>0</v>
      </c>
      <c r="L5" s="2">
        <v>0</v>
      </c>
      <c r="M5" s="2">
        <v>0</v>
      </c>
      <c r="N5" s="2">
        <v>0</v>
      </c>
      <c r="O5" s="2">
        <v>100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120</v>
      </c>
      <c r="X5" s="39">
        <f t="shared" ref="X5:X12" si="0">O5+B5+C5+D5+E5+W5+K5+N5+L5+M5+V5+P5</f>
        <v>1995</v>
      </c>
      <c r="Y5" s="31">
        <f t="shared" ref="Y5:Y14" si="1">J5+I5+H5+G5+F5+Q5+R5+S5+T5+U5</f>
        <v>65000</v>
      </c>
      <c r="AB5" s="2">
        <v>25.73</v>
      </c>
      <c r="AC5" s="2">
        <f t="shared" ref="AC5:AC14" si="2">X5+(Y5/AB5)</f>
        <v>4521.2339681305866</v>
      </c>
      <c r="AD5" s="2">
        <f t="shared" ref="AD5:AD14" si="3">Y5+(X5*AB5)</f>
        <v>116331.35</v>
      </c>
      <c r="AF5" s="28"/>
    </row>
    <row r="6" spans="1:32" x14ac:dyDescent="0.3">
      <c r="A6" s="14">
        <v>43769</v>
      </c>
      <c r="B6" s="2">
        <v>550</v>
      </c>
      <c r="C6" s="2">
        <v>1000</v>
      </c>
      <c r="D6" s="2">
        <v>500</v>
      </c>
      <c r="E6" s="2">
        <v>50</v>
      </c>
      <c r="F6" s="2">
        <v>3000</v>
      </c>
      <c r="G6" s="2">
        <v>10000</v>
      </c>
      <c r="H6" s="2">
        <v>500</v>
      </c>
      <c r="I6" s="2">
        <v>4000</v>
      </c>
      <c r="J6" s="2">
        <v>51000</v>
      </c>
      <c r="K6" s="2">
        <v>0</v>
      </c>
      <c r="L6" s="2">
        <v>0</v>
      </c>
      <c r="M6" s="2">
        <v>0</v>
      </c>
      <c r="N6" s="2">
        <v>0</v>
      </c>
      <c r="O6" s="2">
        <v>200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25</v>
      </c>
      <c r="X6" s="39">
        <f t="shared" si="0"/>
        <v>2325</v>
      </c>
      <c r="Y6" s="31">
        <f t="shared" si="1"/>
        <v>68500</v>
      </c>
      <c r="Z6" s="3">
        <f t="shared" ref="Z6:AA14" si="4">X6/(X5/100)  - 100</f>
        <v>16.541353383458656</v>
      </c>
      <c r="AA6" s="3">
        <f t="shared" si="4"/>
        <v>5.3846153846153868</v>
      </c>
      <c r="AB6" s="2">
        <v>26</v>
      </c>
      <c r="AC6" s="2">
        <f t="shared" si="2"/>
        <v>4959.6153846153848</v>
      </c>
      <c r="AD6" s="2">
        <f t="shared" si="3"/>
        <v>128950</v>
      </c>
      <c r="AE6" s="3">
        <f>AC6/(AC5/100)  - 100</f>
        <v>9.6960568635659001</v>
      </c>
      <c r="AF6" s="29">
        <f>AD6/(AD5/100)  - 100</f>
        <v>10.847162007489814</v>
      </c>
    </row>
    <row r="7" spans="1:32" x14ac:dyDescent="0.3">
      <c r="A7" s="14">
        <v>43799</v>
      </c>
      <c r="B7" s="2">
        <v>600</v>
      </c>
      <c r="C7" s="2">
        <v>1250</v>
      </c>
      <c r="D7" s="2">
        <v>500</v>
      </c>
      <c r="E7" s="2">
        <v>100</v>
      </c>
      <c r="F7" s="2">
        <v>3000</v>
      </c>
      <c r="G7" s="2">
        <v>10000</v>
      </c>
      <c r="H7" s="2">
        <v>500</v>
      </c>
      <c r="I7" s="2">
        <v>6000</v>
      </c>
      <c r="J7" s="2">
        <v>52000</v>
      </c>
      <c r="K7" s="2">
        <v>0</v>
      </c>
      <c r="L7" s="2">
        <v>0</v>
      </c>
      <c r="M7" s="2">
        <v>0</v>
      </c>
      <c r="N7" s="2">
        <v>0</v>
      </c>
      <c r="O7" s="2">
        <v>300</v>
      </c>
      <c r="P7" s="2">
        <v>100</v>
      </c>
      <c r="Q7" s="2">
        <v>0</v>
      </c>
      <c r="R7" s="2">
        <v>400</v>
      </c>
      <c r="S7" s="2">
        <v>0</v>
      </c>
      <c r="T7" s="2">
        <v>0</v>
      </c>
      <c r="U7" s="2">
        <v>0</v>
      </c>
      <c r="V7" s="2">
        <v>0</v>
      </c>
      <c r="W7" s="2">
        <v>60</v>
      </c>
      <c r="X7" s="39">
        <f t="shared" si="0"/>
        <v>2910</v>
      </c>
      <c r="Y7" s="31">
        <f t="shared" si="1"/>
        <v>71900</v>
      </c>
      <c r="Z7" s="3">
        <f t="shared" si="4"/>
        <v>25.161290322580641</v>
      </c>
      <c r="AA7" s="3">
        <f t="shared" si="4"/>
        <v>4.9635036496350295</v>
      </c>
      <c r="AB7" s="2">
        <v>25.8</v>
      </c>
      <c r="AC7" s="2">
        <f t="shared" si="2"/>
        <v>5696.8217054263569</v>
      </c>
      <c r="AD7" s="2">
        <f t="shared" si="3"/>
        <v>146978</v>
      </c>
      <c r="AE7" s="3">
        <f t="shared" ref="AE7:AE14" si="5">AC7/(AC6/100)  - 100</f>
        <v>14.864183281182846</v>
      </c>
      <c r="AF7" s="29">
        <f t="shared" ref="AF7:AF14" si="6">AD7/(AD6/100)  - 100</f>
        <v>13.980612640558363</v>
      </c>
    </row>
    <row r="8" spans="1:32" x14ac:dyDescent="0.3">
      <c r="A8" s="14">
        <v>43830</v>
      </c>
      <c r="B8" s="2">
        <v>300</v>
      </c>
      <c r="C8" s="2">
        <v>500</v>
      </c>
      <c r="D8" s="2">
        <v>250</v>
      </c>
      <c r="E8" s="2">
        <v>50</v>
      </c>
      <c r="F8" s="2">
        <v>3000</v>
      </c>
      <c r="G8" s="2">
        <v>10000</v>
      </c>
      <c r="H8" s="2">
        <v>400</v>
      </c>
      <c r="I8" s="2">
        <v>8000</v>
      </c>
      <c r="J8" s="2">
        <v>53000</v>
      </c>
      <c r="K8" s="2">
        <v>0</v>
      </c>
      <c r="L8" s="2">
        <v>0</v>
      </c>
      <c r="M8" s="2">
        <v>0</v>
      </c>
      <c r="N8" s="2">
        <v>0</v>
      </c>
      <c r="O8" s="2">
        <v>300</v>
      </c>
      <c r="P8" s="2">
        <v>100</v>
      </c>
      <c r="Q8" s="2">
        <v>0</v>
      </c>
      <c r="R8" s="2">
        <v>400</v>
      </c>
      <c r="S8" s="2">
        <v>0</v>
      </c>
      <c r="T8" s="2">
        <v>0</v>
      </c>
      <c r="U8" s="2">
        <v>0</v>
      </c>
      <c r="V8" s="2">
        <v>0</v>
      </c>
      <c r="W8" s="2">
        <v>60</v>
      </c>
      <c r="X8" s="39">
        <f t="shared" ref="X8" si="7">O8+B8+C8+D8+E8+W8+K8+N8+L8+M8+V8+P8</f>
        <v>1560</v>
      </c>
      <c r="Y8" s="31">
        <f t="shared" ref="Y8" si="8">J8+I8+H8+G8+F8+Q8+R8+S8+T8+U8</f>
        <v>74800</v>
      </c>
      <c r="Z8" s="3">
        <f t="shared" ref="Z8" si="9">X8/(X7/100)  - 100</f>
        <v>-46.391752577319593</v>
      </c>
      <c r="AA8" s="3">
        <f t="shared" ref="AA8" si="10">Y8/(Y7/100)  - 100</f>
        <v>4.033379694019473</v>
      </c>
      <c r="AB8" s="2">
        <v>25.86</v>
      </c>
      <c r="AC8" s="2">
        <f t="shared" ref="AC8" si="11">X8+(Y8/AB8)</f>
        <v>4452.4980665119874</v>
      </c>
      <c r="AD8" s="2">
        <f t="shared" ref="AD8" si="12">Y8+(X8*AB8)</f>
        <v>115141.6</v>
      </c>
      <c r="AE8" s="3">
        <f t="shared" ref="AE8" si="13">AC8/(AC7/100)  - 100</f>
        <v>-21.842418514329168</v>
      </c>
      <c r="AF8" s="29">
        <f t="shared" ref="AF8" si="14">AD8/(AD7/100)  - 100</f>
        <v>-21.660656696920626</v>
      </c>
    </row>
    <row r="9" spans="1:32" x14ac:dyDescent="0.3">
      <c r="A9" s="1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9"/>
      <c r="Y9" s="31"/>
      <c r="Z9" s="3"/>
      <c r="AA9" s="3"/>
      <c r="AB9" s="2"/>
      <c r="AC9" s="2"/>
      <c r="AD9" s="2"/>
      <c r="AE9" s="3"/>
      <c r="AF9" s="29"/>
    </row>
    <row r="10" spans="1:32" x14ac:dyDescent="0.3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9"/>
      <c r="Y10" s="31"/>
      <c r="Z10" s="3"/>
      <c r="AA10" s="3"/>
      <c r="AB10" s="2"/>
      <c r="AC10" s="2"/>
      <c r="AD10" s="2"/>
      <c r="AE10" s="3"/>
      <c r="AF10" s="29"/>
    </row>
    <row r="11" spans="1:32" x14ac:dyDescent="0.3">
      <c r="A11" s="1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9"/>
      <c r="Y11" s="31"/>
      <c r="Z11" s="3"/>
      <c r="AA11" s="3"/>
      <c r="AB11" s="2"/>
      <c r="AC11" s="2"/>
      <c r="AD11" s="2"/>
      <c r="AE11" s="3"/>
      <c r="AF11" s="29"/>
    </row>
    <row r="12" spans="1:32" x14ac:dyDescent="0.3">
      <c r="A12" s="1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9"/>
      <c r="Y12" s="31"/>
      <c r="Z12" s="3"/>
      <c r="AA12" s="3"/>
      <c r="AB12" s="2"/>
      <c r="AC12" s="2"/>
      <c r="AD12" s="2"/>
      <c r="AE12" s="3"/>
      <c r="AF12" s="29"/>
    </row>
    <row r="13" spans="1:32" x14ac:dyDescent="0.3">
      <c r="A13" s="1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9"/>
      <c r="Y13" s="31"/>
      <c r="Z13" s="3"/>
      <c r="AA13" s="3"/>
      <c r="AB13" s="2"/>
      <c r="AC13" s="2"/>
      <c r="AD13" s="2"/>
      <c r="AE13" s="3"/>
      <c r="AF13" s="29"/>
    </row>
    <row r="14" spans="1:32" x14ac:dyDescent="0.3">
      <c r="A14" s="1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9"/>
      <c r="Y14" s="31"/>
      <c r="Z14" s="3"/>
      <c r="AA14" s="3"/>
      <c r="AB14" s="2"/>
      <c r="AC14" s="2"/>
      <c r="AD14" s="2"/>
      <c r="AE14" s="3"/>
      <c r="AF14" s="29"/>
    </row>
    <row r="15" spans="1:32" x14ac:dyDescent="0.3">
      <c r="A15" s="1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39"/>
      <c r="Y15" s="31"/>
      <c r="Z15" s="3"/>
      <c r="AA15" s="3"/>
      <c r="AB15" s="2"/>
      <c r="AC15" s="2"/>
      <c r="AD15" s="2"/>
      <c r="AE15" s="3"/>
      <c r="AF15" s="29"/>
    </row>
    <row r="16" spans="1:32" x14ac:dyDescent="0.3">
      <c r="A16" s="1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9"/>
      <c r="Y16" s="31"/>
      <c r="Z16" s="3"/>
      <c r="AA16" s="3"/>
      <c r="AB16" s="2"/>
      <c r="AC16" s="2"/>
      <c r="AD16" s="2"/>
      <c r="AE16" s="3"/>
      <c r="AF16" s="29"/>
    </row>
    <row r="17" spans="1:32" x14ac:dyDescent="0.3">
      <c r="A17" s="1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9"/>
      <c r="Y17" s="31"/>
      <c r="Z17" s="3"/>
      <c r="AA17" s="3"/>
      <c r="AB17" s="2"/>
      <c r="AC17" s="2"/>
      <c r="AD17" s="2"/>
      <c r="AE17" s="3"/>
      <c r="AF17" s="29"/>
    </row>
    <row r="18" spans="1:32" x14ac:dyDescent="0.3">
      <c r="A18" s="14"/>
      <c r="C18" s="2"/>
      <c r="X18" s="35"/>
      <c r="Y18" s="23"/>
      <c r="AD18" s="2"/>
      <c r="AF18" s="28"/>
    </row>
    <row r="19" spans="1:32" x14ac:dyDescent="0.3">
      <c r="A19" s="14"/>
      <c r="C19" s="2"/>
      <c r="X19" s="35"/>
      <c r="Y19" s="23"/>
      <c r="AD19" s="2"/>
      <c r="AF19" s="28"/>
    </row>
    <row r="20" spans="1:32" x14ac:dyDescent="0.3">
      <c r="A20" s="14"/>
      <c r="C20" s="2"/>
      <c r="X20" s="35"/>
      <c r="Y20" s="23"/>
      <c r="AD20" s="2"/>
      <c r="AF20" s="28"/>
    </row>
    <row r="21" spans="1:32" ht="15" thickBot="1" x14ac:dyDescent="0.35">
      <c r="A21" s="15"/>
      <c r="X21" s="35"/>
      <c r="Y21" s="23"/>
      <c r="AB21" s="2"/>
      <c r="AC21" s="4">
        <v>30000</v>
      </c>
      <c r="AD21" s="2"/>
      <c r="AF21" s="28"/>
    </row>
    <row r="22" spans="1:32" x14ac:dyDescent="0.3">
      <c r="A22" s="1"/>
    </row>
    <row r="23" spans="1:32" x14ac:dyDescent="0.3">
      <c r="A23" s="1"/>
    </row>
    <row r="24" spans="1:32" x14ac:dyDescent="0.3">
      <c r="A24" s="1"/>
    </row>
    <row r="25" spans="1:32" x14ac:dyDescent="0.3">
      <c r="A25" s="1"/>
    </row>
    <row r="26" spans="1:32" x14ac:dyDescent="0.3">
      <c r="A26" s="1"/>
    </row>
    <row r="27" spans="1:32" x14ac:dyDescent="0.3">
      <c r="A27" s="1"/>
    </row>
  </sheetData>
  <conditionalFormatting sqref="AE6:AE17">
    <cfRule type="cellIs" dxfId="132" priority="12" operator="greaterThan">
      <formula>0</formula>
    </cfRule>
  </conditionalFormatting>
  <conditionalFormatting sqref="AE6:AE21">
    <cfRule type="cellIs" dxfId="131" priority="10" operator="lessThan">
      <formula>0</formula>
    </cfRule>
    <cfRule type="cellIs" dxfId="130" priority="11" operator="greaterThan">
      <formula>0</formula>
    </cfRule>
  </conditionalFormatting>
  <conditionalFormatting sqref="AF6:AF17">
    <cfRule type="cellIs" dxfId="129" priority="9" operator="greaterThan">
      <formula>0</formula>
    </cfRule>
  </conditionalFormatting>
  <conditionalFormatting sqref="AF6:AF17">
    <cfRule type="cellIs" dxfId="128" priority="7" operator="lessThan">
      <formula>0</formula>
    </cfRule>
    <cfRule type="cellIs" dxfId="127" priority="8" operator="greaterThan">
      <formula>0</formula>
    </cfRule>
  </conditionalFormatting>
  <conditionalFormatting sqref="Z6:Z17">
    <cfRule type="cellIs" dxfId="126" priority="6" operator="greaterThan">
      <formula>0</formula>
    </cfRule>
  </conditionalFormatting>
  <conditionalFormatting sqref="Z6:Z17">
    <cfRule type="cellIs" dxfId="125" priority="4" operator="lessThan">
      <formula>0</formula>
    </cfRule>
    <cfRule type="cellIs" dxfId="124" priority="5" operator="greaterThan">
      <formula>0</formula>
    </cfRule>
  </conditionalFormatting>
  <conditionalFormatting sqref="AA6:AA17">
    <cfRule type="cellIs" dxfId="123" priority="3" operator="greaterThan">
      <formula>0</formula>
    </cfRule>
  </conditionalFormatting>
  <conditionalFormatting sqref="AA6:AA17">
    <cfRule type="cellIs" dxfId="122" priority="1" operator="lessThan">
      <formula>0</formula>
    </cfRule>
    <cfRule type="cellIs" dxfId="121" priority="2" operator="greaterThan">
      <formula>0</formula>
    </cfRule>
  </conditionalFormatting>
  <pageMargins left="0.7" right="0.7" top="0.78740157499999996" bottom="0.78740157499999996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5BBB9-6562-4300-AD2A-B7335FB866ED}">
  <dimension ref="A1:X15"/>
  <sheetViews>
    <sheetView workbookViewId="0">
      <selection activeCell="B28" sqref="B28"/>
    </sheetView>
  </sheetViews>
  <sheetFormatPr defaultRowHeight="14.4" x14ac:dyDescent="0.3"/>
  <cols>
    <col min="1" max="1" width="10.33203125" bestFit="1" customWidth="1"/>
    <col min="2" max="2" width="15.44140625" customWidth="1"/>
    <col min="3" max="3" width="14.109375" customWidth="1"/>
    <col min="4" max="6" width="9.44140625" bestFit="1" customWidth="1"/>
    <col min="7" max="7" width="11.21875" customWidth="1"/>
    <col min="8" max="8" width="12.21875" customWidth="1"/>
    <col min="9" max="9" width="11.33203125" bestFit="1" customWidth="1"/>
    <col min="10" max="10" width="15.33203125" customWidth="1"/>
    <col min="11" max="11" width="16.5546875" customWidth="1"/>
    <col min="12" max="12" width="19.77734375" bestFit="1" customWidth="1"/>
    <col min="13" max="13" width="17.33203125" bestFit="1" customWidth="1"/>
    <col min="14" max="14" width="13.109375" bestFit="1" customWidth="1"/>
    <col min="15" max="15" width="10.5546875" bestFit="1" customWidth="1"/>
  </cols>
  <sheetData>
    <row r="1" spans="1:24" x14ac:dyDescent="0.3">
      <c r="B1" s="21" t="s">
        <v>0</v>
      </c>
      <c r="C1" t="s">
        <v>1</v>
      </c>
      <c r="D1" t="s">
        <v>36</v>
      </c>
      <c r="E1" t="s">
        <v>37</v>
      </c>
      <c r="F1" t="s">
        <v>44</v>
      </c>
      <c r="G1" t="s">
        <v>4</v>
      </c>
      <c r="H1" t="s">
        <v>20</v>
      </c>
      <c r="I1" t="s">
        <v>5</v>
      </c>
      <c r="J1" t="s">
        <v>6</v>
      </c>
      <c r="K1" t="s">
        <v>10</v>
      </c>
      <c r="L1" t="s">
        <v>25</v>
      </c>
      <c r="M1" t="s">
        <v>26</v>
      </c>
      <c r="N1" t="s">
        <v>42</v>
      </c>
      <c r="O1" t="s">
        <v>43</v>
      </c>
      <c r="P1" t="s">
        <v>9</v>
      </c>
      <c r="Q1" t="s">
        <v>30</v>
      </c>
      <c r="R1" t="s">
        <v>127</v>
      </c>
      <c r="S1" t="s">
        <v>128</v>
      </c>
      <c r="T1" t="s">
        <v>131</v>
      </c>
      <c r="U1" t="s">
        <v>129</v>
      </c>
      <c r="V1" t="s">
        <v>130</v>
      </c>
      <c r="W1" t="s">
        <v>123</v>
      </c>
      <c r="X1" t="s">
        <v>21</v>
      </c>
    </row>
    <row r="2" spans="1:24" x14ac:dyDescent="0.3">
      <c r="B2" s="18" t="s">
        <v>45</v>
      </c>
      <c r="C2" s="6" t="s">
        <v>2</v>
      </c>
      <c r="D2" s="6" t="s">
        <v>3</v>
      </c>
      <c r="E2" s="17" t="s">
        <v>47</v>
      </c>
      <c r="F2" s="6" t="s">
        <v>22</v>
      </c>
      <c r="G2" s="6" t="s">
        <v>2</v>
      </c>
      <c r="H2" s="6" t="s">
        <v>8</v>
      </c>
      <c r="I2" s="6" t="s">
        <v>2</v>
      </c>
      <c r="J2" s="6" t="s">
        <v>7</v>
      </c>
      <c r="K2" s="6" t="s">
        <v>11</v>
      </c>
      <c r="L2" s="17" t="s">
        <v>48</v>
      </c>
      <c r="M2" s="17" t="s">
        <v>49</v>
      </c>
      <c r="N2" s="17" t="s">
        <v>50</v>
      </c>
      <c r="O2" s="17" t="s">
        <v>51</v>
      </c>
      <c r="P2" s="17" t="s">
        <v>52</v>
      </c>
      <c r="Q2" s="17" t="s">
        <v>53</v>
      </c>
      <c r="R2" s="17" t="s">
        <v>52</v>
      </c>
      <c r="S2" s="17" t="s">
        <v>53</v>
      </c>
      <c r="T2" s="17" t="s">
        <v>53</v>
      </c>
      <c r="U2" s="17" t="s">
        <v>124</v>
      </c>
      <c r="V2" s="17" t="s">
        <v>49</v>
      </c>
      <c r="W2" s="17" t="s">
        <v>124</v>
      </c>
      <c r="X2" s="26" t="s">
        <v>32</v>
      </c>
    </row>
    <row r="3" spans="1:24" x14ac:dyDescent="0.3">
      <c r="A3" s="44" t="s">
        <v>35</v>
      </c>
      <c r="B3" s="19" t="s">
        <v>46</v>
      </c>
      <c r="C3" s="6" t="s">
        <v>32</v>
      </c>
      <c r="D3" s="6" t="s">
        <v>32</v>
      </c>
      <c r="E3" s="6" t="s">
        <v>32</v>
      </c>
      <c r="F3" s="6" t="s">
        <v>32</v>
      </c>
      <c r="G3" s="6" t="s">
        <v>32</v>
      </c>
      <c r="H3" s="6" t="s">
        <v>8</v>
      </c>
      <c r="I3" s="6" t="s">
        <v>32</v>
      </c>
      <c r="J3" s="6" t="s">
        <v>8</v>
      </c>
      <c r="K3" s="6" t="s">
        <v>11</v>
      </c>
      <c r="L3" s="6" t="s">
        <v>31</v>
      </c>
      <c r="M3" s="6" t="s">
        <v>33</v>
      </c>
      <c r="N3" s="6" t="s">
        <v>34</v>
      </c>
      <c r="O3" s="6" t="s">
        <v>32</v>
      </c>
      <c r="P3" s="6" t="s">
        <v>34</v>
      </c>
      <c r="Q3" s="6" t="s">
        <v>31</v>
      </c>
      <c r="R3" s="17" t="s">
        <v>34</v>
      </c>
      <c r="S3" s="17" t="s">
        <v>31</v>
      </c>
      <c r="T3" s="17" t="s">
        <v>32</v>
      </c>
      <c r="U3" s="17" t="s">
        <v>126</v>
      </c>
      <c r="V3" s="17" t="s">
        <v>33</v>
      </c>
      <c r="W3" s="17" t="s">
        <v>125</v>
      </c>
      <c r="X3" s="26" t="s">
        <v>32</v>
      </c>
    </row>
    <row r="4" spans="1:24" ht="15" thickBot="1" x14ac:dyDescent="0.35">
      <c r="A4" s="44">
        <f>LOOKUP(2,1/(Overview!AB:AB&lt;&gt;""),Overview!AB:AB)</f>
        <v>25.86</v>
      </c>
      <c r="B4" s="13" t="s">
        <v>12</v>
      </c>
      <c r="C4" s="9" t="s">
        <v>13</v>
      </c>
      <c r="D4" s="9" t="s">
        <v>13</v>
      </c>
      <c r="E4" s="9" t="s">
        <v>13</v>
      </c>
      <c r="F4" s="9" t="s">
        <v>13</v>
      </c>
      <c r="G4" s="9" t="s">
        <v>14</v>
      </c>
      <c r="H4" s="9" t="s">
        <v>14</v>
      </c>
      <c r="I4" s="9" t="s">
        <v>14</v>
      </c>
      <c r="J4" s="9" t="s">
        <v>14</v>
      </c>
      <c r="K4" s="9" t="s">
        <v>14</v>
      </c>
      <c r="L4" s="9" t="s">
        <v>13</v>
      </c>
      <c r="M4" s="9" t="s">
        <v>13</v>
      </c>
      <c r="N4" s="9" t="s">
        <v>13</v>
      </c>
      <c r="O4" s="9" t="s">
        <v>13</v>
      </c>
      <c r="P4" s="9" t="s">
        <v>13</v>
      </c>
      <c r="Q4" s="9" t="s">
        <v>13</v>
      </c>
      <c r="R4" s="20" t="s">
        <v>14</v>
      </c>
      <c r="S4" s="20" t="s">
        <v>14</v>
      </c>
      <c r="T4" s="20" t="s">
        <v>14</v>
      </c>
      <c r="U4" s="20" t="s">
        <v>14</v>
      </c>
      <c r="V4" s="20" t="s">
        <v>14</v>
      </c>
      <c r="W4" s="20" t="s">
        <v>13</v>
      </c>
      <c r="X4" s="10" t="s">
        <v>13</v>
      </c>
    </row>
    <row r="5" spans="1:24" x14ac:dyDescent="0.3">
      <c r="B5" s="22">
        <f>LOOKUP(2,1/(Overview!A:A&lt;&gt;""),Overview!A:A)</f>
        <v>43830</v>
      </c>
      <c r="C5" s="5">
        <f>IF(C4="CZK",LOOKUP(2,1/(Overview!B:B&lt;&gt;""),Overview!B:B)/A4,LOOKUP(2,1/(Overview!B:B&lt;&gt;""),Overview!B:B))</f>
        <v>300</v>
      </c>
      <c r="D5" s="5">
        <f>IF(D4="CZK",LOOKUP(2,1/(Overview!C:C&lt;&gt;""),Overview!C:C)/A4,LOOKUP(2,1/(Overview!C:C&lt;&gt;""),Overview!C:C))</f>
        <v>500</v>
      </c>
      <c r="E5" s="5">
        <f>IF(E4="CZK",LOOKUP(2,1/(Overview!D:D&lt;&gt;""),Overview!D:D)/A4,LOOKUP(2,1/(Overview!D:D&lt;&gt;""),Overview!D:D))</f>
        <v>250</v>
      </c>
      <c r="F5" s="5">
        <f>IF(F4="CZK",LOOKUP(2,1/(Overview!E:E&lt;&gt;""),Overview!E:E)/A4,LOOKUP(2,1/(Overview!E:E&lt;&gt;""),Overview!E:E))</f>
        <v>50</v>
      </c>
      <c r="G5" s="5">
        <f>IF(G4="CZK",LOOKUP(2,1/(Overview!F:F&lt;&gt;""),Overview!F:F)/A4,LOOKUP(2,1/(Overview!F:F&lt;&gt;""),Overview!F:F))</f>
        <v>116.0092807424594</v>
      </c>
      <c r="H5" s="5">
        <f>IF(H4="CZK",LOOKUP(2,1/(Overview!G:G&lt;&gt;""),Overview!G:G)/A4,LOOKUP(2,1/(Overview!G:G&lt;&gt;""),Overview!G:G))</f>
        <v>386.69760247486465</v>
      </c>
      <c r="I5" s="5">
        <f>IF(I4="CZK",LOOKUP(2,1/(Overview!H:H&lt;&gt;""),Overview!H:H)/A4,LOOKUP(2,1/(Overview!H:H&lt;&gt;""),Overview!H:H))</f>
        <v>15.467904098994586</v>
      </c>
      <c r="J5" s="5">
        <f>IF(J4="CZK",LOOKUP(2,1/(Overview!I:I&lt;&gt;""),Overview!I:I)/A4,LOOKUP(2,1/(Overview!I:I&lt;&gt;""),Overview!I:I))</f>
        <v>309.35808197989172</v>
      </c>
      <c r="K5" s="5">
        <f>IF(K4="CZK",LOOKUP(2,1/(Overview!J:J&lt;&gt;""),Overview!J:J)/A4,LOOKUP(2,1/(Overview!J:J&lt;&gt;""),Overview!J:J))</f>
        <v>2049.4972931167827</v>
      </c>
      <c r="L5" s="5">
        <f>IF(L4="CZK",LOOKUP(2,1/(Overview!K:K&lt;&gt;""),Overview!K:K)/A4,LOOKUP(2,1/(Overview!K:K&lt;&gt;""),Overview!K:K))</f>
        <v>0</v>
      </c>
      <c r="M5" s="5">
        <f>IF(M4="CZK",LOOKUP(2,1/(Overview!L:L&lt;&gt;""),Overview!L:L)/A4,LOOKUP(2,1/(Overview!L:L&lt;&gt;""),Overview!L:L))</f>
        <v>0</v>
      </c>
      <c r="N5" s="5">
        <f>IF(N4="CZK",LOOKUP(2,1/(Overview!M:M&lt;&gt;""),Overview!M:M)/A4,LOOKUP(2,1/(Overview!M:M&lt;&gt;""),Overview!M:M))</f>
        <v>0</v>
      </c>
      <c r="O5" s="5">
        <f>IF(O4="CZK",LOOKUP(2,1/(Overview!N:N&lt;&gt;""),Overview!N:N)/A4,LOOKUP(2,1/(Overview!N:N&lt;&gt;""),Overview!N:N))</f>
        <v>0</v>
      </c>
      <c r="P5" s="5">
        <f>IF(P4="CZK",LOOKUP(2,1/(Overview!O:O&lt;&gt;""),Overview!O:O)/A4,LOOKUP(2,1/(Overview!O:O&lt;&gt;""),Overview!O:O))</f>
        <v>300</v>
      </c>
      <c r="Q5" s="5">
        <f>IF(Q4="CZK",LOOKUP(2,1/(Overview!P:P&lt;&gt;""),Overview!P:P)/A4,LOOKUP(2,1/(Overview!P:P&lt;&gt;""),Overview!P:P))</f>
        <v>100</v>
      </c>
      <c r="R5" s="5">
        <f>IF(R4="CZK",LOOKUP(2,1/(Overview!Q:Q&lt;&gt;""),Overview!Q:Q)/A4,LOOKUP(2,1/(Overview!Q:Q&lt;&gt;""),Overview!Q:Q))</f>
        <v>0</v>
      </c>
      <c r="S5" s="5">
        <f>IF(S4="CZK",LOOKUP(2,1/(Overview!R:R&lt;&gt;""),Overview!R:R)/A4,LOOKUP(2,1/(Overview!R:R&lt;&gt;""),Overview!R:R))</f>
        <v>15.467904098994586</v>
      </c>
      <c r="T5" s="5">
        <f>IF(T4="CZK",LOOKUP(2,1/(Overview!S:S&lt;&gt;""),Overview!S:S)/A4,LOOKUP(2,1/(Overview!S:S&lt;&gt;""),Overview!S:S))</f>
        <v>0</v>
      </c>
      <c r="U5" s="5">
        <f>IF(U4="CZK",LOOKUP(2,1/(Overview!T:T&lt;&gt;""),Overview!T:T)/A4,LOOKUP(2,1/(Overview!T:T&lt;&gt;""),Overview!T:T))</f>
        <v>0</v>
      </c>
      <c r="V5" s="5">
        <f>IF(V4="CZK",LOOKUP(2,1/(Overview!U:U&lt;&gt;""),Overview!U:U)/A4,LOOKUP(2,1/(Overview!U:U&lt;&gt;""),Overview!U:U))</f>
        <v>0</v>
      </c>
      <c r="W5" s="5">
        <f>IF(W4="CZK",LOOKUP(2,1/(Overview!V:V&lt;&gt;""),Overview!V:V)/G4,LOOKUP(2,1/(Overview!V:V&lt;&gt;""),Overview!V:V))</f>
        <v>0</v>
      </c>
      <c r="X5" s="27">
        <f>IF(X4="CZK",LOOKUP(2,1/(Overview!W:W&lt;&gt;""),Overview!W:W)/A4,LOOKUP(2,1/(Overview!W:W&lt;&gt;""),Overview!W:W))</f>
        <v>60</v>
      </c>
    </row>
    <row r="7" spans="1:24" x14ac:dyDescent="0.3">
      <c r="B7" s="32" t="s">
        <v>46</v>
      </c>
      <c r="C7" s="32" t="s">
        <v>17</v>
      </c>
    </row>
    <row r="8" spans="1:24" x14ac:dyDescent="0.3">
      <c r="B8" s="45" t="s">
        <v>32</v>
      </c>
      <c r="C8" s="46">
        <f>SUM(C5:G5)+I5+O5+X5+T5</f>
        <v>1291.4771848414539</v>
      </c>
    </row>
    <row r="9" spans="1:24" x14ac:dyDescent="0.3">
      <c r="B9" s="47" t="s">
        <v>8</v>
      </c>
      <c r="C9" s="48">
        <f>H5+J5</f>
        <v>696.05568445475637</v>
      </c>
    </row>
    <row r="10" spans="1:24" x14ac:dyDescent="0.3">
      <c r="B10" s="51" t="s">
        <v>11</v>
      </c>
      <c r="C10" s="52">
        <f>K5</f>
        <v>2049.4972931167827</v>
      </c>
    </row>
    <row r="11" spans="1:24" x14ac:dyDescent="0.3">
      <c r="B11" s="49" t="s">
        <v>31</v>
      </c>
      <c r="C11" s="50">
        <f>L5+Q5+S5</f>
        <v>115.46790409899458</v>
      </c>
    </row>
    <row r="12" spans="1:24" x14ac:dyDescent="0.3">
      <c r="B12" s="53" t="s">
        <v>33</v>
      </c>
      <c r="C12" s="54">
        <f>M5+V5</f>
        <v>0</v>
      </c>
    </row>
    <row r="13" spans="1:24" x14ac:dyDescent="0.3">
      <c r="B13" s="55" t="s">
        <v>34</v>
      </c>
      <c r="C13" s="56">
        <f>N5+P5+R5</f>
        <v>300</v>
      </c>
    </row>
    <row r="14" spans="1:24" x14ac:dyDescent="0.3">
      <c r="B14" s="75" t="s">
        <v>126</v>
      </c>
      <c r="C14" s="76">
        <f>W5+U5</f>
        <v>0</v>
      </c>
    </row>
    <row r="15" spans="1:24" x14ac:dyDescent="0.3">
      <c r="B15" s="42" t="s">
        <v>17</v>
      </c>
      <c r="C15" s="43">
        <f>SUM(C8:C14)</f>
        <v>4452.4980665119874</v>
      </c>
    </row>
  </sheetData>
  <pageMargins left="0.7" right="0.7" top="0.78740157499999996" bottom="0.78740157499999996" header="0.3" footer="0.3"/>
  <drawing r:id="rId1"/>
  <legacy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9D4B2-920C-46F6-8162-05B6E9B7BC39}">
  <dimension ref="A1:E18"/>
  <sheetViews>
    <sheetView zoomScale="85" zoomScaleNormal="85" workbookViewId="0">
      <selection activeCell="D26" sqref="D26"/>
    </sheetView>
  </sheetViews>
  <sheetFormatPr defaultRowHeight="14.4" x14ac:dyDescent="0.3"/>
  <cols>
    <col min="1" max="1" width="13.6640625" bestFit="1" customWidth="1"/>
    <col min="2" max="2" width="14.77734375" bestFit="1" customWidth="1"/>
    <col min="3" max="3" width="21" bestFit="1" customWidth="1"/>
    <col min="4" max="4" width="17.88671875" bestFit="1" customWidth="1"/>
    <col min="5" max="5" width="16.88671875" bestFit="1" customWidth="1"/>
    <col min="21" max="21" width="11.33203125" bestFit="1" customWidth="1"/>
  </cols>
  <sheetData>
    <row r="1" spans="1:5" ht="15" thickBot="1" x14ac:dyDescent="0.35">
      <c r="A1" s="57" t="s">
        <v>0</v>
      </c>
      <c r="B1" s="67" t="s">
        <v>17</v>
      </c>
      <c r="C1" s="68" t="s">
        <v>40</v>
      </c>
      <c r="D1" s="68" t="s">
        <v>57</v>
      </c>
      <c r="E1" s="69" t="s">
        <v>58</v>
      </c>
    </row>
    <row r="2" spans="1:5" x14ac:dyDescent="0.3">
      <c r="A2" s="40" t="s">
        <v>45</v>
      </c>
      <c r="B2" s="11" t="s">
        <v>29</v>
      </c>
      <c r="C2" s="7" t="s">
        <v>29</v>
      </c>
      <c r="D2" s="7" t="s">
        <v>29</v>
      </c>
      <c r="E2" s="8" t="s">
        <v>29</v>
      </c>
    </row>
    <row r="3" spans="1:5" x14ac:dyDescent="0.3">
      <c r="A3" s="66" t="s">
        <v>46</v>
      </c>
      <c r="B3" s="11" t="s">
        <v>54</v>
      </c>
      <c r="C3" s="16" t="s">
        <v>54</v>
      </c>
      <c r="D3" s="16" t="s">
        <v>54</v>
      </c>
      <c r="E3" s="26" t="s">
        <v>54</v>
      </c>
    </row>
    <row r="4" spans="1:5" ht="15" thickBot="1" x14ac:dyDescent="0.35">
      <c r="A4" s="41" t="s">
        <v>12</v>
      </c>
      <c r="B4" s="12" t="s">
        <v>13</v>
      </c>
      <c r="C4" s="9" t="s">
        <v>23</v>
      </c>
      <c r="D4" s="9" t="s">
        <v>59</v>
      </c>
      <c r="E4" s="10" t="s">
        <v>60</v>
      </c>
    </row>
    <row r="5" spans="1:5" x14ac:dyDescent="0.3">
      <c r="A5" s="59">
        <f>Overview!A5</f>
        <v>43738</v>
      </c>
      <c r="B5" s="61">
        <f>Overview!AC5</f>
        <v>4521.2339681305866</v>
      </c>
      <c r="C5" s="62">
        <f>Overview!AE5</f>
        <v>0</v>
      </c>
      <c r="D5" s="63" t="str">
        <f>IF(Tabulka6[[#This Row],[Změna celkem v EUR]]&lt;0%,Tabulka6[[#This Row],[Změna celkem v EUR]],"")</f>
        <v/>
      </c>
      <c r="E5" s="64">
        <f>IF(Tabulka6[[#This Row],[Změna celkem v EUR]]&gt;=0%,Tabulka6[[#This Row],[Změna celkem v EUR]],"")</f>
        <v>0</v>
      </c>
    </row>
    <row r="6" spans="1:5" x14ac:dyDescent="0.3">
      <c r="A6" s="60">
        <v>43495</v>
      </c>
      <c r="B6" s="34">
        <f>Overview!AC6</f>
        <v>4959.6153846153848</v>
      </c>
      <c r="C6" s="33">
        <f>Overview!AE6</f>
        <v>9.6960568635659001</v>
      </c>
      <c r="D6" s="32" t="str">
        <f>IF(Tabulka6[[#This Row],[Změna celkem v EUR]]&lt;0%,Tabulka6[[#This Row],[Změna celkem v EUR]],"")</f>
        <v/>
      </c>
      <c r="E6" s="29">
        <f>IF(Tabulka6[[#This Row],[Změna celkem v EUR]]&gt;=0%,Tabulka6[[#This Row],[Změna celkem v EUR]],"")</f>
        <v>9.6960568635659001</v>
      </c>
    </row>
    <row r="7" spans="1:5" x14ac:dyDescent="0.3">
      <c r="A7" s="59">
        <v>43524</v>
      </c>
      <c r="B7" s="34">
        <f>Overview!AC7</f>
        <v>5696.8217054263569</v>
      </c>
      <c r="C7" s="33">
        <f>Overview!AE7</f>
        <v>14.864183281182846</v>
      </c>
      <c r="D7" s="32" t="str">
        <f>IF(Tabulka6[[#This Row],[Změna celkem v EUR]]&lt;0%,Tabulka6[[#This Row],[Změna celkem v EUR]],"")</f>
        <v/>
      </c>
      <c r="E7" s="29">
        <f>IF(Tabulka6[[#This Row],[Změna celkem v EUR]]&gt;=0%,Tabulka6[[#This Row],[Změna celkem v EUR]],"")</f>
        <v>14.864183281182846</v>
      </c>
    </row>
    <row r="8" spans="1:5" x14ac:dyDescent="0.3">
      <c r="A8" s="60">
        <v>43556</v>
      </c>
      <c r="B8" s="34">
        <f>Overview!AC8</f>
        <v>4452.4980665119874</v>
      </c>
      <c r="C8" s="33">
        <f>Overview!AE8</f>
        <v>-21.842418514329168</v>
      </c>
      <c r="D8" s="65">
        <f>IF(Tabulka6[[#This Row],[Změna celkem v EUR]]&lt;0%,Tabulka6[[#This Row],[Změna celkem v EUR]],"")</f>
        <v>-21.842418514329168</v>
      </c>
      <c r="E8" s="29" t="str">
        <f>IF(Tabulka6[[#This Row],[Změna celkem v EUR]]&gt;=0%,Tabulka6[[#This Row],[Změna celkem v EUR]],"")</f>
        <v/>
      </c>
    </row>
    <row r="9" spans="1:5" x14ac:dyDescent="0.3">
      <c r="A9" s="59">
        <v>43588</v>
      </c>
      <c r="B9" s="34">
        <f>Overview!AC9</f>
        <v>0</v>
      </c>
      <c r="C9" s="33">
        <f>Overview!AE9</f>
        <v>0</v>
      </c>
      <c r="D9" s="32" t="str">
        <f>IF(Tabulka6[[#This Row],[Změna celkem v EUR]]&lt;0%,Tabulka6[[#This Row],[Změna celkem v EUR]],"")</f>
        <v/>
      </c>
      <c r="E9" s="29">
        <f>IF(Tabulka6[[#This Row],[Změna celkem v EUR]]&gt;=0%,Tabulka6[[#This Row],[Změna celkem v EUR]],"")</f>
        <v>0</v>
      </c>
    </row>
    <row r="10" spans="1:5" x14ac:dyDescent="0.3">
      <c r="A10" s="60">
        <v>43616</v>
      </c>
      <c r="B10" s="34">
        <f>Overview!AC10</f>
        <v>0</v>
      </c>
      <c r="C10" s="33">
        <f>Overview!AE10</f>
        <v>0</v>
      </c>
      <c r="D10" s="32" t="str">
        <f>IF(Tabulka6[[#This Row],[Změna celkem v EUR]]&lt;0%,Tabulka6[[#This Row],[Změna celkem v EUR]],"")</f>
        <v/>
      </c>
      <c r="E10" s="29">
        <f>IF(Tabulka6[[#This Row],[Změna celkem v EUR]]&gt;=0%,Tabulka6[[#This Row],[Změna celkem v EUR]],"")</f>
        <v>0</v>
      </c>
    </row>
    <row r="11" spans="1:5" x14ac:dyDescent="0.3">
      <c r="A11" s="59">
        <v>43647</v>
      </c>
      <c r="B11" s="34">
        <f>Overview!AC11</f>
        <v>0</v>
      </c>
      <c r="C11" s="33">
        <f>Overview!AE11</f>
        <v>0</v>
      </c>
      <c r="D11" s="32" t="str">
        <f>IF(Tabulka6[[#This Row],[Změna celkem v EUR]]&lt;0%,Tabulka6[[#This Row],[Změna celkem v EUR]],"")</f>
        <v/>
      </c>
      <c r="E11" s="29">
        <f>IF(Tabulka6[[#This Row],[Změna celkem v EUR]]&gt;=0%,Tabulka6[[#This Row],[Změna celkem v EUR]],"")</f>
        <v>0</v>
      </c>
    </row>
    <row r="12" spans="1:5" x14ac:dyDescent="0.3">
      <c r="A12" s="59">
        <v>43678</v>
      </c>
      <c r="B12" s="34">
        <f>Overview!AC12</f>
        <v>0</v>
      </c>
      <c r="C12" s="33">
        <f>Overview!AE12</f>
        <v>0</v>
      </c>
      <c r="D12" s="32" t="str">
        <f>IF(Tabulka6[[#This Row],[Změna celkem v EUR]]&lt;0%,Tabulka6[[#This Row],[Změna celkem v EUR]],"")</f>
        <v/>
      </c>
      <c r="E12" s="29">
        <f>IF(Tabulka6[[#This Row],[Změna celkem v EUR]]&gt;=0%,Tabulka6[[#This Row],[Změna celkem v EUR]],"")</f>
        <v>0</v>
      </c>
    </row>
    <row r="13" spans="1:5" x14ac:dyDescent="0.3">
      <c r="A13" s="59">
        <v>43709</v>
      </c>
      <c r="B13" s="34">
        <f>Overview!AC13</f>
        <v>0</v>
      </c>
      <c r="C13" s="33">
        <f>Overview!AE13</f>
        <v>0</v>
      </c>
      <c r="D13" s="32" t="str">
        <f>IF(Tabulka6[[#This Row],[Změna celkem v EUR]]&lt;0%,Tabulka6[[#This Row],[Změna celkem v EUR]],"")</f>
        <v/>
      </c>
      <c r="E13" s="29">
        <f>IF(Tabulka6[[#This Row],[Změna celkem v EUR]]&gt;=0%,Tabulka6[[#This Row],[Změna celkem v EUR]],"")</f>
        <v>0</v>
      </c>
    </row>
    <row r="14" spans="1:5" x14ac:dyDescent="0.3">
      <c r="A14" s="59">
        <v>43735</v>
      </c>
      <c r="B14" s="34">
        <f>Overview!AC14</f>
        <v>0</v>
      </c>
      <c r="C14" s="33">
        <f>Overview!AE14</f>
        <v>0</v>
      </c>
      <c r="D14" s="32" t="str">
        <f>IF(Tabulka6[[#This Row],[Změna celkem v EUR]]&lt;0%,Tabulka6[[#This Row],[Změna celkem v EUR]],"")</f>
        <v/>
      </c>
      <c r="E14" s="29">
        <f>IF(Tabulka6[[#This Row],[Změna celkem v EUR]]&gt;=0%,Tabulka6[[#This Row],[Změna celkem v EUR]],"")</f>
        <v>0</v>
      </c>
    </row>
    <row r="15" spans="1:5" x14ac:dyDescent="0.3">
      <c r="A15" s="59">
        <v>43743</v>
      </c>
      <c r="B15" s="34">
        <f>Overview!AC15</f>
        <v>0</v>
      </c>
      <c r="C15" s="33">
        <f>Overview!AE15</f>
        <v>0</v>
      </c>
      <c r="D15" s="32" t="str">
        <f>IF(Tabulka6[[#This Row],[Změna celkem v EUR]]&lt;0%,Tabulka6[[#This Row],[Změna celkem v EUR]],"")</f>
        <v/>
      </c>
      <c r="E15" s="29">
        <f>IF(Tabulka6[[#This Row],[Změna celkem v EUR]]&gt;=0%,Tabulka6[[#This Row],[Změna celkem v EUR]],"")</f>
        <v>0</v>
      </c>
    </row>
    <row r="16" spans="1:5" x14ac:dyDescent="0.3">
      <c r="A16" s="59">
        <v>43803</v>
      </c>
      <c r="B16" s="34">
        <f>Overview!AC16</f>
        <v>0</v>
      </c>
      <c r="C16" s="33">
        <f>Overview!AE16</f>
        <v>0</v>
      </c>
      <c r="D16" s="32" t="str">
        <f>IF(Tabulka6[[#This Row],[Změna celkem v EUR]]&lt;0%,Tabulka6[[#This Row],[Změna celkem v EUR]],"")</f>
        <v/>
      </c>
      <c r="E16" s="29">
        <f>IF(Tabulka6[[#This Row],[Změna celkem v EUR]]&gt;=0%,Tabulka6[[#This Row],[Změna celkem v EUR]],"")</f>
        <v>0</v>
      </c>
    </row>
    <row r="17" spans="1:5" x14ac:dyDescent="0.3">
      <c r="A17" s="59">
        <v>43831</v>
      </c>
      <c r="B17" s="34">
        <f>Overview!AC17</f>
        <v>0</v>
      </c>
      <c r="C17" s="33">
        <f>Overview!AE17</f>
        <v>0</v>
      </c>
      <c r="D17" s="32" t="str">
        <f>IF(Tabulka6[[#This Row],[Změna celkem v EUR]]&lt;0%,Tabulka6[[#This Row],[Změna celkem v EUR]],"")</f>
        <v/>
      </c>
      <c r="E17" s="29">
        <f>IF(Tabulka6[[#This Row],[Změna celkem v EUR]]&gt;=0%,Tabulka6[[#This Row],[Změna celkem v EUR]],"")</f>
        <v>0</v>
      </c>
    </row>
    <row r="18" spans="1:5" x14ac:dyDescent="0.3">
      <c r="A18" s="58"/>
    </row>
  </sheetData>
  <pageMargins left="0.7" right="0.7" top="0.78740157499999996" bottom="0.78740157499999996" header="0.3" footer="0.3"/>
  <pageSetup paperSize="9" orientation="portrait" r:id="rId1"/>
  <ignoredErrors>
    <ignoredError sqref="C2:C12" calculatedColumn="1"/>
  </ignoredErrors>
  <drawing r:id="rId2"/>
  <legacy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4D9D1-EA95-4706-9323-59F7950C4E17}">
  <dimension ref="A1:AU32"/>
  <sheetViews>
    <sheetView workbookViewId="0">
      <selection activeCell="D14" sqref="D14"/>
    </sheetView>
  </sheetViews>
  <sheetFormatPr defaultRowHeight="14.4" x14ac:dyDescent="0.3"/>
  <cols>
    <col min="1" max="1" width="40.109375" bestFit="1" customWidth="1"/>
    <col min="2" max="2" width="10.21875" customWidth="1"/>
  </cols>
  <sheetData>
    <row r="1" spans="1:47" x14ac:dyDescent="0.3">
      <c r="A1" s="73" t="s">
        <v>68</v>
      </c>
      <c r="B1" s="72" t="s">
        <v>74</v>
      </c>
    </row>
    <row r="2" spans="1:47" x14ac:dyDescent="0.3">
      <c r="A2" s="73" t="s">
        <v>121</v>
      </c>
      <c r="B2" s="77">
        <f>'Distribuce peněz'!C13</f>
        <v>300</v>
      </c>
    </row>
    <row r="3" spans="1:47" x14ac:dyDescent="0.3">
      <c r="A3" s="73" t="s">
        <v>64</v>
      </c>
      <c r="B3" s="72">
        <v>200</v>
      </c>
    </row>
    <row r="4" spans="1:47" x14ac:dyDescent="0.3">
      <c r="A4" s="73" t="s">
        <v>132</v>
      </c>
      <c r="B4" s="72">
        <f>B3*12</f>
        <v>2400</v>
      </c>
    </row>
    <row r="5" spans="1:47" x14ac:dyDescent="0.3">
      <c r="A5" s="73" t="s">
        <v>61</v>
      </c>
      <c r="B5" s="72">
        <v>5</v>
      </c>
    </row>
    <row r="6" spans="1:47" x14ac:dyDescent="0.3">
      <c r="A6" s="73" t="s">
        <v>62</v>
      </c>
      <c r="B6" s="72">
        <v>7</v>
      </c>
    </row>
    <row r="7" spans="1:47" x14ac:dyDescent="0.3">
      <c r="A7" s="73" t="s">
        <v>63</v>
      </c>
      <c r="B7" s="72">
        <v>9</v>
      </c>
    </row>
    <row r="9" spans="1:47" x14ac:dyDescent="0.3">
      <c r="A9" s="73" t="s">
        <v>122</v>
      </c>
      <c r="B9" s="70" t="s">
        <v>75</v>
      </c>
      <c r="C9" s="70" t="s">
        <v>76</v>
      </c>
      <c r="D9" s="70" t="s">
        <v>77</v>
      </c>
      <c r="E9" s="70" t="s">
        <v>78</v>
      </c>
      <c r="F9" s="70" t="s">
        <v>79</v>
      </c>
      <c r="G9" s="70" t="s">
        <v>80</v>
      </c>
      <c r="H9" s="70" t="s">
        <v>81</v>
      </c>
      <c r="I9" s="70" t="s">
        <v>82</v>
      </c>
      <c r="J9" s="70" t="s">
        <v>83</v>
      </c>
      <c r="K9" s="70" t="s">
        <v>84</v>
      </c>
      <c r="L9" s="70" t="s">
        <v>85</v>
      </c>
      <c r="M9" s="70" t="s">
        <v>86</v>
      </c>
      <c r="N9" s="70" t="s">
        <v>87</v>
      </c>
      <c r="O9" s="70" t="s">
        <v>88</v>
      </c>
      <c r="P9" s="70" t="s">
        <v>89</v>
      </c>
      <c r="Q9" s="70" t="s">
        <v>90</v>
      </c>
      <c r="R9" s="70" t="s">
        <v>91</v>
      </c>
      <c r="S9" s="70" t="s">
        <v>92</v>
      </c>
      <c r="T9" s="70" t="s">
        <v>93</v>
      </c>
      <c r="U9" s="70" t="s">
        <v>94</v>
      </c>
      <c r="V9" s="70" t="s">
        <v>95</v>
      </c>
      <c r="W9" s="70" t="s">
        <v>96</v>
      </c>
      <c r="X9" s="70" t="s">
        <v>97</v>
      </c>
      <c r="Y9" s="70" t="s">
        <v>98</v>
      </c>
      <c r="Z9" s="70" t="s">
        <v>99</v>
      </c>
      <c r="AA9" s="70" t="s">
        <v>100</v>
      </c>
      <c r="AB9" s="70" t="s">
        <v>101</v>
      </c>
      <c r="AC9" s="70" t="s">
        <v>102</v>
      </c>
      <c r="AD9" s="70" t="s">
        <v>103</v>
      </c>
      <c r="AE9" s="70" t="s">
        <v>104</v>
      </c>
      <c r="AF9" s="70" t="s">
        <v>105</v>
      </c>
      <c r="AG9" s="70" t="s">
        <v>106</v>
      </c>
      <c r="AH9" s="70" t="s">
        <v>107</v>
      </c>
      <c r="AI9" s="70" t="s">
        <v>108</v>
      </c>
      <c r="AJ9" s="70" t="s">
        <v>109</v>
      </c>
      <c r="AK9" s="70" t="s">
        <v>110</v>
      </c>
      <c r="AL9" s="70" t="s">
        <v>111</v>
      </c>
      <c r="AM9" s="70" t="s">
        <v>112</v>
      </c>
      <c r="AN9" s="70" t="s">
        <v>113</v>
      </c>
      <c r="AO9" s="70" t="s">
        <v>114</v>
      </c>
      <c r="AP9" s="70" t="s">
        <v>115</v>
      </c>
      <c r="AQ9" s="70" t="s">
        <v>116</v>
      </c>
      <c r="AR9" s="70" t="s">
        <v>117</v>
      </c>
      <c r="AS9" s="70" t="s">
        <v>118</v>
      </c>
      <c r="AT9" s="70" t="s">
        <v>119</v>
      </c>
      <c r="AU9" s="70" t="s">
        <v>120</v>
      </c>
    </row>
    <row r="10" spans="1:47" x14ac:dyDescent="0.3">
      <c r="A10" s="73" t="s">
        <v>65</v>
      </c>
      <c r="B10" s="71">
        <f>$B$2</f>
        <v>300</v>
      </c>
      <c r="C10" s="71">
        <f t="shared" ref="C10:AU10" si="0">(B10+$B$4)*($B$5/100+1)</f>
        <v>2835</v>
      </c>
      <c r="D10" s="71">
        <f t="shared" si="0"/>
        <v>5496.75</v>
      </c>
      <c r="E10" s="71">
        <f t="shared" si="0"/>
        <v>8291.5874999999996</v>
      </c>
      <c r="F10" s="71">
        <f t="shared" si="0"/>
        <v>11226.166875000001</v>
      </c>
      <c r="G10" s="71">
        <f t="shared" si="0"/>
        <v>14307.475218750002</v>
      </c>
      <c r="H10" s="71">
        <f t="shared" si="0"/>
        <v>17542.848979687504</v>
      </c>
      <c r="I10" s="71">
        <f t="shared" si="0"/>
        <v>20939.991428671881</v>
      </c>
      <c r="J10" s="71">
        <f t="shared" si="0"/>
        <v>24506.991000105478</v>
      </c>
      <c r="K10" s="71">
        <f t="shared" si="0"/>
        <v>28252.340550110752</v>
      </c>
      <c r="L10" s="71">
        <f t="shared" si="0"/>
        <v>32184.957577616289</v>
      </c>
      <c r="M10" s="71">
        <f t="shared" si="0"/>
        <v>36314.205456497104</v>
      </c>
      <c r="N10" s="71">
        <f t="shared" si="0"/>
        <v>40649.915729321961</v>
      </c>
      <c r="O10" s="71">
        <f t="shared" si="0"/>
        <v>45202.411515788059</v>
      </c>
      <c r="P10" s="71">
        <f t="shared" si="0"/>
        <v>49982.532091577465</v>
      </c>
      <c r="Q10" s="71">
        <f t="shared" si="0"/>
        <v>55001.658696156337</v>
      </c>
      <c r="R10" s="71">
        <f t="shared" si="0"/>
        <v>60271.741630964156</v>
      </c>
      <c r="S10" s="71">
        <f t="shared" si="0"/>
        <v>65805.328712512361</v>
      </c>
      <c r="T10" s="71">
        <f t="shared" si="0"/>
        <v>71615.595148137989</v>
      </c>
      <c r="U10" s="71">
        <f t="shared" si="0"/>
        <v>77716.374905544886</v>
      </c>
      <c r="V10" s="71">
        <f t="shared" si="0"/>
        <v>84122.193650822141</v>
      </c>
      <c r="W10" s="71">
        <f t="shared" si="0"/>
        <v>90848.303333363248</v>
      </c>
      <c r="X10" s="71">
        <f t="shared" si="0"/>
        <v>97910.71850003142</v>
      </c>
      <c r="Y10" s="71">
        <f t="shared" si="0"/>
        <v>105326.254425033</v>
      </c>
      <c r="Z10" s="71">
        <f t="shared" si="0"/>
        <v>113112.56714628465</v>
      </c>
      <c r="AA10" s="71">
        <f t="shared" si="0"/>
        <v>121288.19550359889</v>
      </c>
      <c r="AB10" s="71">
        <f t="shared" si="0"/>
        <v>129872.60527877885</v>
      </c>
      <c r="AC10" s="71">
        <f t="shared" si="0"/>
        <v>138886.2355427178</v>
      </c>
      <c r="AD10" s="71">
        <f t="shared" si="0"/>
        <v>148350.54731985371</v>
      </c>
      <c r="AE10" s="71">
        <f t="shared" si="0"/>
        <v>158288.0746858464</v>
      </c>
      <c r="AF10" s="71">
        <f t="shared" si="0"/>
        <v>168722.47842013874</v>
      </c>
      <c r="AG10" s="71">
        <f t="shared" si="0"/>
        <v>179678.60234114568</v>
      </c>
      <c r="AH10" s="71">
        <f t="shared" si="0"/>
        <v>191182.53245820297</v>
      </c>
      <c r="AI10" s="71">
        <f t="shared" si="0"/>
        <v>203261.65908111312</v>
      </c>
      <c r="AJ10" s="71">
        <f t="shared" si="0"/>
        <v>215944.74203516878</v>
      </c>
      <c r="AK10" s="71">
        <f t="shared" si="0"/>
        <v>229261.97913692723</v>
      </c>
      <c r="AL10" s="71">
        <f t="shared" si="0"/>
        <v>243245.0780937736</v>
      </c>
      <c r="AM10" s="71">
        <f t="shared" si="0"/>
        <v>257927.33199846229</v>
      </c>
      <c r="AN10" s="71">
        <f t="shared" si="0"/>
        <v>273343.69859838544</v>
      </c>
      <c r="AO10" s="71">
        <f t="shared" si="0"/>
        <v>289530.88352830475</v>
      </c>
      <c r="AP10" s="71">
        <f t="shared" si="0"/>
        <v>306527.42770472</v>
      </c>
      <c r="AQ10" s="71">
        <f t="shared" si="0"/>
        <v>324373.79908995604</v>
      </c>
      <c r="AR10" s="71">
        <f t="shared" si="0"/>
        <v>343112.48904445383</v>
      </c>
      <c r="AS10" s="71">
        <f t="shared" si="0"/>
        <v>362788.11349667655</v>
      </c>
      <c r="AT10" s="71">
        <f t="shared" si="0"/>
        <v>383447.51917151042</v>
      </c>
      <c r="AU10" s="71">
        <f t="shared" si="0"/>
        <v>405139.89513008593</v>
      </c>
    </row>
    <row r="11" spans="1:47" x14ac:dyDescent="0.3">
      <c r="A11" s="73" t="s">
        <v>66</v>
      </c>
      <c r="B11" s="71">
        <f>$B$2</f>
        <v>300</v>
      </c>
      <c r="C11" s="71">
        <f t="shared" ref="C11:AU11" si="1">(B11+$B$4)*($B$6/100+1)</f>
        <v>2889</v>
      </c>
      <c r="D11" s="71">
        <f t="shared" si="1"/>
        <v>5659.2300000000005</v>
      </c>
      <c r="E11" s="71">
        <f t="shared" si="1"/>
        <v>8623.3761000000013</v>
      </c>
      <c r="F11" s="71">
        <f t="shared" si="1"/>
        <v>11795.012427000001</v>
      </c>
      <c r="G11" s="71">
        <f t="shared" si="1"/>
        <v>15188.663296890003</v>
      </c>
      <c r="H11" s="71">
        <f t="shared" si="1"/>
        <v>18819.869727672303</v>
      </c>
      <c r="I11" s="71">
        <f t="shared" si="1"/>
        <v>22705.260608609366</v>
      </c>
      <c r="J11" s="71">
        <f t="shared" si="1"/>
        <v>26862.628851212023</v>
      </c>
      <c r="K11" s="71">
        <f t="shared" si="1"/>
        <v>31311.012870796865</v>
      </c>
      <c r="L11" s="71">
        <f t="shared" si="1"/>
        <v>36070.783771752649</v>
      </c>
      <c r="M11" s="71">
        <f t="shared" si="1"/>
        <v>41163.738635775335</v>
      </c>
      <c r="N11" s="71">
        <f t="shared" si="1"/>
        <v>46613.200340279611</v>
      </c>
      <c r="O11" s="71">
        <f t="shared" si="1"/>
        <v>52444.124364099189</v>
      </c>
      <c r="P11" s="71">
        <f t="shared" si="1"/>
        <v>58683.213069586134</v>
      </c>
      <c r="Q11" s="71">
        <f t="shared" si="1"/>
        <v>65359.037984457165</v>
      </c>
      <c r="R11" s="71">
        <f t="shared" si="1"/>
        <v>72502.170643369158</v>
      </c>
      <c r="S11" s="71">
        <f t="shared" si="1"/>
        <v>80145.322588405004</v>
      </c>
      <c r="T11" s="71">
        <f t="shared" si="1"/>
        <v>88323.495169593356</v>
      </c>
      <c r="U11" s="71">
        <f t="shared" si="1"/>
        <v>97074.139831464898</v>
      </c>
      <c r="V11" s="71">
        <f t="shared" si="1"/>
        <v>106437.32961966745</v>
      </c>
      <c r="W11" s="71">
        <f t="shared" si="1"/>
        <v>116455.94269304418</v>
      </c>
      <c r="X11" s="71">
        <f t="shared" si="1"/>
        <v>127175.85868155728</v>
      </c>
      <c r="Y11" s="71">
        <f t="shared" si="1"/>
        <v>138646.16878926629</v>
      </c>
      <c r="Z11" s="71">
        <f t="shared" si="1"/>
        <v>150919.40060451493</v>
      </c>
      <c r="AA11" s="71">
        <f t="shared" si="1"/>
        <v>164051.75864683097</v>
      </c>
      <c r="AB11" s="71">
        <f t="shared" si="1"/>
        <v>178103.38175210916</v>
      </c>
      <c r="AC11" s="71">
        <f t="shared" si="1"/>
        <v>193138.6184747568</v>
      </c>
      <c r="AD11" s="71">
        <f t="shared" si="1"/>
        <v>209226.32176798978</v>
      </c>
      <c r="AE11" s="71">
        <f t="shared" si="1"/>
        <v>226440.16429174907</v>
      </c>
      <c r="AF11" s="71">
        <f t="shared" si="1"/>
        <v>244858.97579217152</v>
      </c>
      <c r="AG11" s="71">
        <f t="shared" si="1"/>
        <v>264567.10409762355</v>
      </c>
      <c r="AH11" s="71">
        <f t="shared" si="1"/>
        <v>285654.80138445721</v>
      </c>
      <c r="AI11" s="71">
        <f t="shared" si="1"/>
        <v>308218.63748136925</v>
      </c>
      <c r="AJ11" s="71">
        <f t="shared" si="1"/>
        <v>332361.9421050651</v>
      </c>
      <c r="AK11" s="71">
        <f t="shared" si="1"/>
        <v>358195.27805241966</v>
      </c>
      <c r="AL11" s="71">
        <f t="shared" si="1"/>
        <v>385836.94751608907</v>
      </c>
      <c r="AM11" s="71">
        <f t="shared" si="1"/>
        <v>415413.53384221531</v>
      </c>
      <c r="AN11" s="71">
        <f t="shared" si="1"/>
        <v>447060.48121117044</v>
      </c>
      <c r="AO11" s="71">
        <f t="shared" si="1"/>
        <v>480922.71489595238</v>
      </c>
      <c r="AP11" s="71">
        <f t="shared" si="1"/>
        <v>517155.30493866908</v>
      </c>
      <c r="AQ11" s="71">
        <f t="shared" si="1"/>
        <v>555924.17628437595</v>
      </c>
      <c r="AR11" s="71">
        <f t="shared" si="1"/>
        <v>597406.8686242823</v>
      </c>
      <c r="AS11" s="71">
        <f t="shared" si="1"/>
        <v>641793.34942798212</v>
      </c>
      <c r="AT11" s="71">
        <f t="shared" si="1"/>
        <v>689286.8838879409</v>
      </c>
      <c r="AU11" s="71">
        <f t="shared" si="1"/>
        <v>740104.96576009679</v>
      </c>
    </row>
    <row r="12" spans="1:47" x14ac:dyDescent="0.3">
      <c r="A12" s="73" t="s">
        <v>67</v>
      </c>
      <c r="B12" s="71">
        <f>$B$2</f>
        <v>300</v>
      </c>
      <c r="C12" s="71">
        <f t="shared" ref="C12:AU12" si="2">(B12+$B$4)*($B$7/100+1)</f>
        <v>2943</v>
      </c>
      <c r="D12" s="71">
        <f t="shared" si="2"/>
        <v>5823.8700000000008</v>
      </c>
      <c r="E12" s="71">
        <f t="shared" si="2"/>
        <v>8964.0183000000015</v>
      </c>
      <c r="F12" s="71">
        <f t="shared" si="2"/>
        <v>12386.779947000003</v>
      </c>
      <c r="G12" s="71">
        <f t="shared" si="2"/>
        <v>16117.590142230005</v>
      </c>
      <c r="H12" s="71">
        <f t="shared" si="2"/>
        <v>20184.173255030706</v>
      </c>
      <c r="I12" s="71">
        <f t="shared" si="2"/>
        <v>24616.748847983472</v>
      </c>
      <c r="J12" s="71">
        <f t="shared" si="2"/>
        <v>29448.256244301985</v>
      </c>
      <c r="K12" s="71">
        <f t="shared" si="2"/>
        <v>34714.599306289165</v>
      </c>
      <c r="L12" s="71">
        <f t="shared" si="2"/>
        <v>40454.91324385519</v>
      </c>
      <c r="M12" s="71">
        <f t="shared" si="2"/>
        <v>46711.855435802157</v>
      </c>
      <c r="N12" s="71">
        <f t="shared" si="2"/>
        <v>53531.922425024357</v>
      </c>
      <c r="O12" s="71">
        <f t="shared" si="2"/>
        <v>60965.795443276555</v>
      </c>
      <c r="P12" s="71">
        <f t="shared" si="2"/>
        <v>69068.717033171444</v>
      </c>
      <c r="Q12" s="71">
        <f t="shared" si="2"/>
        <v>77900.901566156885</v>
      </c>
      <c r="R12" s="71">
        <f t="shared" si="2"/>
        <v>87527.982707111005</v>
      </c>
      <c r="S12" s="71">
        <f t="shared" si="2"/>
        <v>98021.501150751006</v>
      </c>
      <c r="T12" s="71">
        <f t="shared" si="2"/>
        <v>109459.4362543186</v>
      </c>
      <c r="U12" s="71">
        <f t="shared" si="2"/>
        <v>121926.78551720729</v>
      </c>
      <c r="V12" s="71">
        <f t="shared" si="2"/>
        <v>135516.19621375596</v>
      </c>
      <c r="W12" s="71">
        <f t="shared" si="2"/>
        <v>150328.65387299401</v>
      </c>
      <c r="X12" s="71">
        <f t="shared" si="2"/>
        <v>166474.23272156349</v>
      </c>
      <c r="Y12" s="71">
        <f t="shared" si="2"/>
        <v>184072.9136665042</v>
      </c>
      <c r="Z12" s="71">
        <f t="shared" si="2"/>
        <v>203255.4758964896</v>
      </c>
      <c r="AA12" s="71">
        <f t="shared" si="2"/>
        <v>224164.46872717369</v>
      </c>
      <c r="AB12" s="71">
        <f t="shared" si="2"/>
        <v>246955.27091261934</v>
      </c>
      <c r="AC12" s="71">
        <f t="shared" si="2"/>
        <v>271797.24529475509</v>
      </c>
      <c r="AD12" s="71">
        <f t="shared" si="2"/>
        <v>298874.99737128307</v>
      </c>
      <c r="AE12" s="71">
        <f t="shared" si="2"/>
        <v>328389.74713469855</v>
      </c>
      <c r="AF12" s="71">
        <f t="shared" si="2"/>
        <v>360560.82437682146</v>
      </c>
      <c r="AG12" s="71">
        <f t="shared" si="2"/>
        <v>395627.29857073544</v>
      </c>
      <c r="AH12" s="71">
        <f t="shared" si="2"/>
        <v>433849.75544210168</v>
      </c>
      <c r="AI12" s="71">
        <f t="shared" si="2"/>
        <v>475512.2334318909</v>
      </c>
      <c r="AJ12" s="71">
        <f t="shared" si="2"/>
        <v>520924.33444076113</v>
      </c>
      <c r="AK12" s="71">
        <f t="shared" si="2"/>
        <v>570423.5245404297</v>
      </c>
      <c r="AL12" s="71">
        <f t="shared" si="2"/>
        <v>624377.6417490684</v>
      </c>
      <c r="AM12" s="71">
        <f t="shared" si="2"/>
        <v>683187.62950648461</v>
      </c>
      <c r="AN12" s="71">
        <f t="shared" si="2"/>
        <v>747290.51616206823</v>
      </c>
      <c r="AO12" s="71">
        <f t="shared" si="2"/>
        <v>817162.66261665442</v>
      </c>
      <c r="AP12" s="71">
        <f t="shared" si="2"/>
        <v>893323.3022521534</v>
      </c>
      <c r="AQ12" s="71">
        <f t="shared" si="2"/>
        <v>976338.39945484733</v>
      </c>
      <c r="AR12" s="71">
        <f t="shared" si="2"/>
        <v>1066824.8554057837</v>
      </c>
      <c r="AS12" s="71">
        <f t="shared" si="2"/>
        <v>1165455.0923923044</v>
      </c>
      <c r="AT12" s="71">
        <f t="shared" si="2"/>
        <v>1272962.050707612</v>
      </c>
      <c r="AU12" s="71">
        <f t="shared" si="2"/>
        <v>1390144.6352712971</v>
      </c>
    </row>
    <row r="13" spans="1:47" x14ac:dyDescent="0.3">
      <c r="A13" s="74"/>
    </row>
    <row r="14" spans="1:47" x14ac:dyDescent="0.3">
      <c r="A14" s="74"/>
    </row>
    <row r="15" spans="1:47" x14ac:dyDescent="0.3">
      <c r="A15" s="73" t="s">
        <v>69</v>
      </c>
      <c r="B15" s="72" t="s">
        <v>74</v>
      </c>
    </row>
    <row r="16" spans="1:47" x14ac:dyDescent="0.3">
      <c r="A16" s="73" t="s">
        <v>121</v>
      </c>
      <c r="B16" s="77">
        <f>'Distribuce peněz'!C13</f>
        <v>300</v>
      </c>
    </row>
    <row r="17" spans="1:47" x14ac:dyDescent="0.3">
      <c r="A17" s="73" t="s">
        <v>70</v>
      </c>
      <c r="B17" s="72">
        <v>200</v>
      </c>
    </row>
    <row r="18" spans="1:47" x14ac:dyDescent="0.3">
      <c r="A18" s="73" t="s">
        <v>132</v>
      </c>
      <c r="B18" s="72">
        <f>B17*12</f>
        <v>2400</v>
      </c>
    </row>
    <row r="19" spans="1:47" x14ac:dyDescent="0.3">
      <c r="A19" s="73" t="s">
        <v>71</v>
      </c>
      <c r="B19" s="72">
        <v>400</v>
      </c>
    </row>
    <row r="20" spans="1:47" x14ac:dyDescent="0.3">
      <c r="A20" s="73" t="s">
        <v>132</v>
      </c>
      <c r="B20" s="72">
        <f>B19*12</f>
        <v>4800</v>
      </c>
    </row>
    <row r="21" spans="1:47" x14ac:dyDescent="0.3">
      <c r="A21" s="73" t="s">
        <v>72</v>
      </c>
      <c r="B21" s="72">
        <v>500</v>
      </c>
    </row>
    <row r="22" spans="1:47" x14ac:dyDescent="0.3">
      <c r="A22" s="73" t="s">
        <v>132</v>
      </c>
      <c r="B22" s="72">
        <f>B21*12</f>
        <v>6000</v>
      </c>
    </row>
    <row r="23" spans="1:47" x14ac:dyDescent="0.3">
      <c r="A23" s="73" t="s">
        <v>73</v>
      </c>
      <c r="B23" s="72">
        <v>750</v>
      </c>
    </row>
    <row r="24" spans="1:47" x14ac:dyDescent="0.3">
      <c r="A24" s="73" t="s">
        <v>132</v>
      </c>
      <c r="B24" s="72">
        <f>B23*12</f>
        <v>9000</v>
      </c>
    </row>
    <row r="25" spans="1:47" x14ac:dyDescent="0.3">
      <c r="A25" s="73" t="s">
        <v>61</v>
      </c>
      <c r="B25" s="72">
        <v>5</v>
      </c>
    </row>
    <row r="26" spans="1:47" x14ac:dyDescent="0.3">
      <c r="A26" s="73" t="s">
        <v>62</v>
      </c>
      <c r="B26" s="72">
        <v>7</v>
      </c>
    </row>
    <row r="27" spans="1:47" x14ac:dyDescent="0.3">
      <c r="A27" s="73" t="s">
        <v>63</v>
      </c>
      <c r="B27" s="72">
        <v>9</v>
      </c>
    </row>
    <row r="28" spans="1:47" x14ac:dyDescent="0.3">
      <c r="A28" s="74"/>
    </row>
    <row r="29" spans="1:47" x14ac:dyDescent="0.3">
      <c r="A29" s="73" t="s">
        <v>122</v>
      </c>
      <c r="B29" s="70" t="s">
        <v>75</v>
      </c>
      <c r="C29" s="70" t="s">
        <v>76</v>
      </c>
      <c r="D29" s="70" t="s">
        <v>77</v>
      </c>
      <c r="E29" s="70" t="s">
        <v>78</v>
      </c>
      <c r="F29" s="70" t="s">
        <v>79</v>
      </c>
      <c r="G29" s="70" t="s">
        <v>80</v>
      </c>
      <c r="H29" s="70" t="s">
        <v>81</v>
      </c>
      <c r="I29" s="70" t="s">
        <v>82</v>
      </c>
      <c r="J29" s="70" t="s">
        <v>83</v>
      </c>
      <c r="K29" s="70" t="s">
        <v>84</v>
      </c>
      <c r="L29" s="70" t="s">
        <v>85</v>
      </c>
      <c r="M29" s="70" t="s">
        <v>86</v>
      </c>
      <c r="N29" s="70" t="s">
        <v>87</v>
      </c>
      <c r="O29" s="70" t="s">
        <v>88</v>
      </c>
      <c r="P29" s="70" t="s">
        <v>89</v>
      </c>
      <c r="Q29" s="70" t="s">
        <v>90</v>
      </c>
      <c r="R29" s="70" t="s">
        <v>91</v>
      </c>
      <c r="S29" s="70" t="s">
        <v>92</v>
      </c>
      <c r="T29" s="70" t="s">
        <v>93</v>
      </c>
      <c r="U29" s="70" t="s">
        <v>94</v>
      </c>
      <c r="V29" s="70" t="s">
        <v>95</v>
      </c>
      <c r="W29" s="70" t="s">
        <v>96</v>
      </c>
      <c r="X29" s="70" t="s">
        <v>97</v>
      </c>
      <c r="Y29" s="70" t="s">
        <v>98</v>
      </c>
      <c r="Z29" s="70" t="s">
        <v>99</v>
      </c>
      <c r="AA29" s="70" t="s">
        <v>100</v>
      </c>
      <c r="AB29" s="70" t="s">
        <v>101</v>
      </c>
      <c r="AC29" s="70" t="s">
        <v>102</v>
      </c>
      <c r="AD29" s="70" t="s">
        <v>103</v>
      </c>
      <c r="AE29" s="70" t="s">
        <v>104</v>
      </c>
      <c r="AF29" s="70" t="s">
        <v>105</v>
      </c>
      <c r="AG29" s="70" t="s">
        <v>106</v>
      </c>
      <c r="AH29" s="70" t="s">
        <v>107</v>
      </c>
      <c r="AI29" s="70" t="s">
        <v>108</v>
      </c>
      <c r="AJ29" s="70" t="s">
        <v>109</v>
      </c>
      <c r="AK29" s="70" t="s">
        <v>110</v>
      </c>
      <c r="AL29" s="70" t="s">
        <v>111</v>
      </c>
      <c r="AM29" s="70" t="s">
        <v>112</v>
      </c>
      <c r="AN29" s="70" t="s">
        <v>113</v>
      </c>
      <c r="AO29" s="70" t="s">
        <v>114</v>
      </c>
      <c r="AP29" s="70" t="s">
        <v>115</v>
      </c>
      <c r="AQ29" s="70" t="s">
        <v>116</v>
      </c>
      <c r="AR29" s="70" t="s">
        <v>117</v>
      </c>
      <c r="AS29" s="70" t="s">
        <v>118</v>
      </c>
      <c r="AT29" s="70" t="s">
        <v>119</v>
      </c>
      <c r="AU29" s="70" t="s">
        <v>120</v>
      </c>
    </row>
    <row r="30" spans="1:47" x14ac:dyDescent="0.3">
      <c r="A30" s="73" t="s">
        <v>65</v>
      </c>
      <c r="B30" s="71">
        <f>$B$16</f>
        <v>300</v>
      </c>
      <c r="C30" s="71">
        <f>(B30+$B$18)*($B$25/100+1)</f>
        <v>2835</v>
      </c>
      <c r="D30" s="71">
        <f>(C30+$B$18)*($B$25/100+1)</f>
        <v>5496.75</v>
      </c>
      <c r="E30" s="71">
        <f>(D30+$B$18)*($B$25/100+1)</f>
        <v>8291.5874999999996</v>
      </c>
      <c r="F30" s="71">
        <f>(E30+$B$18)*($B$25/100+1)</f>
        <v>11226.166875000001</v>
      </c>
      <c r="G30" s="71">
        <f>(F30+$B$18)*($B$25/100+1)</f>
        <v>14307.475218750002</v>
      </c>
      <c r="H30" s="71">
        <f>(G30+$B$20)*($B$25/100+1)</f>
        <v>20062.848979687504</v>
      </c>
      <c r="I30" s="71">
        <f>(H30+$B$20)*($B$25/100+1)</f>
        <v>26105.991428671881</v>
      </c>
      <c r="J30" s="71">
        <f>(I30+$B$20)*($B$25/100+1)</f>
        <v>32451.291000105477</v>
      </c>
      <c r="K30" s="71">
        <f>(J30+$B$20)*($B$25/100+1)</f>
        <v>39113.855550110755</v>
      </c>
      <c r="L30" s="71">
        <f>(K30+$B$20)*($B$25/100+1)</f>
        <v>46109.548327616292</v>
      </c>
      <c r="M30" s="71">
        <f>(L30+$B$22)*($B$25/100+1)</f>
        <v>54715.02574399711</v>
      </c>
      <c r="N30" s="71">
        <f>(M30+$B$22)*($B$25/100+1)</f>
        <v>63750.777031196965</v>
      </c>
      <c r="O30" s="71">
        <f>(N30+$B$22)*($B$25/100+1)</f>
        <v>73238.315882756811</v>
      </c>
      <c r="P30" s="71">
        <f>(O30+$B$22)*($B$25/100+1)</f>
        <v>83200.231676894662</v>
      </c>
      <c r="Q30" s="71">
        <f>(P30+$B$22)*($B$25/100+1)</f>
        <v>93660.2432607394</v>
      </c>
      <c r="R30" s="71">
        <f t="shared" ref="R30:AU30" si="3">(Q30+$B$24)*($B$25/100+1)</f>
        <v>107793.25542377637</v>
      </c>
      <c r="S30" s="71">
        <f t="shared" si="3"/>
        <v>122632.9181949652</v>
      </c>
      <c r="T30" s="71">
        <f t="shared" si="3"/>
        <v>138214.56410471347</v>
      </c>
      <c r="U30" s="71">
        <f t="shared" si="3"/>
        <v>154575.29230994915</v>
      </c>
      <c r="V30" s="71">
        <f t="shared" si="3"/>
        <v>171754.05692544661</v>
      </c>
      <c r="W30" s="71">
        <f t="shared" si="3"/>
        <v>189791.75977171893</v>
      </c>
      <c r="X30" s="71">
        <f t="shared" si="3"/>
        <v>208731.3477603049</v>
      </c>
      <c r="Y30" s="71">
        <f t="shared" si="3"/>
        <v>228617.91514832014</v>
      </c>
      <c r="Z30" s="71">
        <f t="shared" si="3"/>
        <v>249498.81090573617</v>
      </c>
      <c r="AA30" s="71">
        <f t="shared" si="3"/>
        <v>271423.75145102298</v>
      </c>
      <c r="AB30" s="71">
        <f t="shared" si="3"/>
        <v>294444.93902357412</v>
      </c>
      <c r="AC30" s="71">
        <f t="shared" si="3"/>
        <v>318617.18597475282</v>
      </c>
      <c r="AD30" s="71">
        <f t="shared" si="3"/>
        <v>343998.04527349048</v>
      </c>
      <c r="AE30" s="71">
        <f t="shared" si="3"/>
        <v>370647.94753716502</v>
      </c>
      <c r="AF30" s="71">
        <f t="shared" si="3"/>
        <v>398630.3449140233</v>
      </c>
      <c r="AG30" s="71">
        <f t="shared" si="3"/>
        <v>428011.86215972446</v>
      </c>
      <c r="AH30" s="71">
        <f t="shared" si="3"/>
        <v>458862.45526771073</v>
      </c>
      <c r="AI30" s="71">
        <f t="shared" si="3"/>
        <v>491255.57803109626</v>
      </c>
      <c r="AJ30" s="71">
        <f t="shared" si="3"/>
        <v>525268.35693265114</v>
      </c>
      <c r="AK30" s="71">
        <f t="shared" si="3"/>
        <v>560981.77477928367</v>
      </c>
      <c r="AL30" s="71">
        <f t="shared" si="3"/>
        <v>598480.86351824785</v>
      </c>
      <c r="AM30" s="71">
        <f t="shared" si="3"/>
        <v>637854.90669416031</v>
      </c>
      <c r="AN30" s="71">
        <f t="shared" si="3"/>
        <v>679197.65202886832</v>
      </c>
      <c r="AO30" s="71">
        <f t="shared" si="3"/>
        <v>722607.53463031177</v>
      </c>
      <c r="AP30" s="71">
        <f t="shared" si="3"/>
        <v>768187.9113618274</v>
      </c>
      <c r="AQ30" s="71">
        <f t="shared" si="3"/>
        <v>816047.30692991882</v>
      </c>
      <c r="AR30" s="71">
        <f t="shared" si="3"/>
        <v>866299.67227641481</v>
      </c>
      <c r="AS30" s="71">
        <f t="shared" si="3"/>
        <v>919064.65589023556</v>
      </c>
      <c r="AT30" s="71">
        <f t="shared" si="3"/>
        <v>974467.88868474739</v>
      </c>
      <c r="AU30" s="71">
        <f t="shared" si="3"/>
        <v>1032641.2831189848</v>
      </c>
    </row>
    <row r="31" spans="1:47" x14ac:dyDescent="0.3">
      <c r="A31" s="73" t="s">
        <v>66</v>
      </c>
      <c r="B31" s="71">
        <f t="shared" ref="B31:B32" si="4">$B$16</f>
        <v>300</v>
      </c>
      <c r="C31" s="71">
        <f>(B31+$B$18)*($B$26/100+1)</f>
        <v>2889</v>
      </c>
      <c r="D31" s="71">
        <f>(C31+$B$18)*($B$26/100+1)</f>
        <v>5659.2300000000005</v>
      </c>
      <c r="E31" s="71">
        <f>(D31+$B$18)*($B$26/100+1)</f>
        <v>8623.3761000000013</v>
      </c>
      <c r="F31" s="71">
        <f>(E31+$B$18)*($B$26/100+1)</f>
        <v>11795.012427000001</v>
      </c>
      <c r="G31" s="71">
        <f>(F31+$B$18)*($B$26/100+1)</f>
        <v>15188.663296890003</v>
      </c>
      <c r="H31" s="71">
        <f>(G31+$B$20)*($B$26/100+1)</f>
        <v>21387.869727672303</v>
      </c>
      <c r="I31" s="71">
        <f>(H31+$B$20)*($B$26/100+1)</f>
        <v>28021.020608609368</v>
      </c>
      <c r="J31" s="71">
        <f>(I31+$B$20)*($B$26/100+1)</f>
        <v>35118.492051212022</v>
      </c>
      <c r="K31" s="71">
        <f>(J31+$B$20)*($B$26/100+1)</f>
        <v>42712.78649479687</v>
      </c>
      <c r="L31" s="71">
        <f>(K31+$B$20)*($B$26/100+1)</f>
        <v>50838.681549432651</v>
      </c>
      <c r="M31" s="71">
        <f>(L31+$B$22)*($B$26/100+1)</f>
        <v>60817.389257892937</v>
      </c>
      <c r="N31" s="71">
        <f>(M31+$B$22)*($B$26/100+1)</f>
        <v>71494.606505945441</v>
      </c>
      <c r="O31" s="71">
        <f>(N31+$B$22)*($B$26/100+1)</f>
        <v>82919.22896136163</v>
      </c>
      <c r="P31" s="71">
        <f>(O31+$B$22)*($B$26/100+1)</f>
        <v>95143.574988656954</v>
      </c>
      <c r="Q31" s="71">
        <f>(P31+$B$22)*($B$26/100+1)</f>
        <v>108223.62523786294</v>
      </c>
      <c r="R31" s="71">
        <f t="shared" ref="R31:AU31" si="5">(Q31+$B$24)*($B$26/100+1)</f>
        <v>125429.27900451336</v>
      </c>
      <c r="S31" s="71">
        <f t="shared" si="5"/>
        <v>143839.32853482928</v>
      </c>
      <c r="T31" s="71">
        <f t="shared" si="5"/>
        <v>163538.08153226733</v>
      </c>
      <c r="U31" s="71">
        <f t="shared" si="5"/>
        <v>184615.74723952604</v>
      </c>
      <c r="V31" s="71">
        <f t="shared" si="5"/>
        <v>207168.84954629288</v>
      </c>
      <c r="W31" s="71">
        <f t="shared" si="5"/>
        <v>231300.6690145334</v>
      </c>
      <c r="X31" s="71">
        <f t="shared" si="5"/>
        <v>257121.71584555076</v>
      </c>
      <c r="Y31" s="71">
        <f t="shared" si="5"/>
        <v>284750.23595473933</v>
      </c>
      <c r="Z31" s="71">
        <f t="shared" si="5"/>
        <v>314312.75247157109</v>
      </c>
      <c r="AA31" s="71">
        <f t="shared" si="5"/>
        <v>345944.6451445811</v>
      </c>
      <c r="AB31" s="71">
        <f t="shared" si="5"/>
        <v>379790.77030470181</v>
      </c>
      <c r="AC31" s="71">
        <f t="shared" si="5"/>
        <v>416006.12422603095</v>
      </c>
      <c r="AD31" s="71">
        <f t="shared" si="5"/>
        <v>454756.55292185314</v>
      </c>
      <c r="AE31" s="71">
        <f t="shared" si="5"/>
        <v>496219.51162638288</v>
      </c>
      <c r="AF31" s="71">
        <f t="shared" si="5"/>
        <v>540584.87744022976</v>
      </c>
      <c r="AG31" s="71">
        <f t="shared" si="5"/>
        <v>588055.81886104587</v>
      </c>
      <c r="AH31" s="71">
        <f t="shared" si="5"/>
        <v>638849.7261813191</v>
      </c>
      <c r="AI31" s="71">
        <f t="shared" si="5"/>
        <v>693199.20701401145</v>
      </c>
      <c r="AJ31" s="71">
        <f t="shared" si="5"/>
        <v>751353.15150499227</v>
      </c>
      <c r="AK31" s="71">
        <f t="shared" si="5"/>
        <v>813577.87211034179</v>
      </c>
      <c r="AL31" s="71">
        <f t="shared" si="5"/>
        <v>880158.32315806579</v>
      </c>
      <c r="AM31" s="71">
        <f t="shared" si="5"/>
        <v>951399.40577913041</v>
      </c>
      <c r="AN31" s="71">
        <f t="shared" si="5"/>
        <v>1027627.3641836696</v>
      </c>
      <c r="AO31" s="71">
        <f t="shared" si="5"/>
        <v>1109191.2796765266</v>
      </c>
      <c r="AP31" s="71">
        <f t="shared" si="5"/>
        <v>1196464.6692538834</v>
      </c>
      <c r="AQ31" s="71">
        <f t="shared" si="5"/>
        <v>1289847.1961016553</v>
      </c>
      <c r="AR31" s="71">
        <f t="shared" si="5"/>
        <v>1389766.4998287712</v>
      </c>
      <c r="AS31" s="71">
        <f t="shared" si="5"/>
        <v>1496680.1548167854</v>
      </c>
      <c r="AT31" s="71">
        <f t="shared" si="5"/>
        <v>1611077.7656539604</v>
      </c>
      <c r="AU31" s="71">
        <f t="shared" si="5"/>
        <v>1733483.2092497377</v>
      </c>
    </row>
    <row r="32" spans="1:47" x14ac:dyDescent="0.3">
      <c r="A32" s="73" t="s">
        <v>67</v>
      </c>
      <c r="B32" s="71">
        <f t="shared" si="4"/>
        <v>300</v>
      </c>
      <c r="C32" s="71">
        <f>(B32+$B$18)*($B$27/100+1)</f>
        <v>2943</v>
      </c>
      <c r="D32" s="71">
        <f>(C32+$B$18)*($B$27/100+1)</f>
        <v>5823.8700000000008</v>
      </c>
      <c r="E32" s="71">
        <f>(D32+$B$18)*($B$27/100+1)</f>
        <v>8964.0183000000015</v>
      </c>
      <c r="F32" s="71">
        <f>(E32+$B$18)*($B$27/100+1)</f>
        <v>12386.779947000003</v>
      </c>
      <c r="G32" s="71">
        <f>(F32+$B$18)*($B$27/100+1)</f>
        <v>16117.590142230005</v>
      </c>
      <c r="H32" s="71">
        <f>(G32+$B$20)*($B$27/100+1)</f>
        <v>22800.173255030706</v>
      </c>
      <c r="I32" s="71">
        <f>(H32+$B$20)*($B$27/100+1)</f>
        <v>30084.188847983471</v>
      </c>
      <c r="J32" s="71">
        <f>(I32+$B$20)*($B$27/100+1)</f>
        <v>38023.76584430199</v>
      </c>
      <c r="K32" s="71">
        <f>(J32+$B$20)*($B$27/100+1)</f>
        <v>46677.904770289169</v>
      </c>
      <c r="L32" s="71">
        <f>(K32+$B$20)*($B$27/100+1)</f>
        <v>56110.916199615196</v>
      </c>
      <c r="M32" s="71">
        <f>(L32+$B$22)*($B$27/100+1)</f>
        <v>67700.898657580576</v>
      </c>
      <c r="N32" s="71">
        <f>(M32+$B$22)*($B$27/100+1)</f>
        <v>80333.979536762839</v>
      </c>
      <c r="O32" s="71">
        <f>(N32+$B$22)*($B$27/100+1)</f>
        <v>94104.0376950715</v>
      </c>
      <c r="P32" s="71">
        <f>(O32+$B$22)*($B$27/100+1)</f>
        <v>109113.40108762795</v>
      </c>
      <c r="Q32" s="71">
        <f>(P32+$B$22)*($B$27/100+1)</f>
        <v>125473.60718551447</v>
      </c>
      <c r="R32" s="71">
        <f t="shared" ref="R32:AU32" si="6">(Q32+$B$24)*($B$27/100+1)</f>
        <v>146576.23183221079</v>
      </c>
      <c r="S32" s="71">
        <f t="shared" si="6"/>
        <v>169578.09269710977</v>
      </c>
      <c r="T32" s="71">
        <f t="shared" si="6"/>
        <v>194650.12103984965</v>
      </c>
      <c r="U32" s="71">
        <f t="shared" si="6"/>
        <v>221978.63193343612</v>
      </c>
      <c r="V32" s="71">
        <f t="shared" si="6"/>
        <v>251766.70880744539</v>
      </c>
      <c r="W32" s="71">
        <f t="shared" si="6"/>
        <v>284235.71260011551</v>
      </c>
      <c r="X32" s="71">
        <f t="shared" si="6"/>
        <v>319626.92673412594</v>
      </c>
      <c r="Y32" s="71">
        <f t="shared" si="6"/>
        <v>358203.35014019732</v>
      </c>
      <c r="Z32" s="71">
        <f t="shared" si="6"/>
        <v>400251.65165281511</v>
      </c>
      <c r="AA32" s="71">
        <f t="shared" si="6"/>
        <v>446084.30030156852</v>
      </c>
      <c r="AB32" s="71">
        <f t="shared" si="6"/>
        <v>496041.88732870971</v>
      </c>
      <c r="AC32" s="71">
        <f t="shared" si="6"/>
        <v>550495.65718829364</v>
      </c>
      <c r="AD32" s="71">
        <f t="shared" si="6"/>
        <v>609850.2663352401</v>
      </c>
      <c r="AE32" s="71">
        <f t="shared" si="6"/>
        <v>674546.79030541179</v>
      </c>
      <c r="AF32" s="71">
        <f t="shared" si="6"/>
        <v>745066.00143289892</v>
      </c>
      <c r="AG32" s="71">
        <f t="shared" si="6"/>
        <v>821931.94156185992</v>
      </c>
      <c r="AH32" s="71">
        <f t="shared" si="6"/>
        <v>905715.81630242732</v>
      </c>
      <c r="AI32" s="71">
        <f t="shared" si="6"/>
        <v>997040.23976964585</v>
      </c>
      <c r="AJ32" s="71">
        <f t="shared" si="6"/>
        <v>1096583.861348914</v>
      </c>
      <c r="AK32" s="71">
        <f t="shared" si="6"/>
        <v>1205086.4088703163</v>
      </c>
      <c r="AL32" s="71">
        <f t="shared" si="6"/>
        <v>1323354.185668645</v>
      </c>
      <c r="AM32" s="71">
        <f t="shared" si="6"/>
        <v>1452266.0623788231</v>
      </c>
      <c r="AN32" s="71">
        <f t="shared" si="6"/>
        <v>1592780.0079929172</v>
      </c>
      <c r="AO32" s="71">
        <f t="shared" si="6"/>
        <v>1745940.2087122798</v>
      </c>
      <c r="AP32" s="71">
        <f t="shared" si="6"/>
        <v>1912884.8274963852</v>
      </c>
      <c r="AQ32" s="71">
        <f t="shared" si="6"/>
        <v>2094854.4619710599</v>
      </c>
      <c r="AR32" s="71">
        <f t="shared" si="6"/>
        <v>2293201.3635484553</v>
      </c>
      <c r="AS32" s="71">
        <f t="shared" si="6"/>
        <v>2509399.4862678163</v>
      </c>
      <c r="AT32" s="71">
        <f t="shared" si="6"/>
        <v>2745055.4400319201</v>
      </c>
      <c r="AU32" s="71">
        <f t="shared" si="6"/>
        <v>3001920.4296347932</v>
      </c>
    </row>
  </sheetData>
  <conditionalFormatting sqref="C12:AU12">
    <cfRule type="cellIs" dxfId="103" priority="7" operator="greaterThan">
      <formula>1000000</formula>
    </cfRule>
  </conditionalFormatting>
  <conditionalFormatting sqref="C11:AU11">
    <cfRule type="cellIs" dxfId="102" priority="6" operator="greaterThan">
      <formula>1000000</formula>
    </cfRule>
  </conditionalFormatting>
  <conditionalFormatting sqref="AS10:AU10">
    <cfRule type="cellIs" dxfId="101" priority="5" operator="greaterThan">
      <formula>1000000</formula>
    </cfRule>
  </conditionalFormatting>
  <conditionalFormatting sqref="C30:AU32">
    <cfRule type="cellIs" dxfId="100" priority="1" operator="greaterThan">
      <formula>1000000</formula>
    </cfRule>
  </conditionalFormatting>
  <pageMargins left="0.7" right="0.7" top="0.78740157499999996" bottom="0.78740157499999996" header="0.3" footer="0.3"/>
  <legacyDrawing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Overview</vt:lpstr>
      <vt:lpstr>Distribuce peněz</vt:lpstr>
      <vt:lpstr>Vývoj</vt:lpstr>
      <vt:lpstr>Hypotetický časový vývoj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Dvorak</dc:creator>
  <cp:lastModifiedBy>Jakub Dvorak</cp:lastModifiedBy>
  <dcterms:created xsi:type="dcterms:W3CDTF">2018-12-30T14:27:55Z</dcterms:created>
  <dcterms:modified xsi:type="dcterms:W3CDTF">2020-02-01T19:43:20Z</dcterms:modified>
</cp:coreProperties>
</file>